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CF" sheetId="1" state="visible" r:id="rId3"/>
    <sheet name="WACC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B4" authorId="0">
      <text>
        <r>
          <rPr>
            <sz val="10"/>
            <rFont val="Arial"/>
            <family val="2"/>
          </rPr>
          <t xml:space="preserve">Change to 1 (Bear), 2 (Base), or 3 (Bull)</t>
        </r>
      </text>
    </comment>
    <comment ref="B8" authorId="0">
      <text>
        <r>
          <rPr>
            <sz val="10"/>
            <rFont val="Arial"/>
            <family val="2"/>
          </rPr>
          <t xml:space="preserve">Source: Market data, NYSE:CCJ, June 26, 2026</t>
        </r>
      </text>
    </comment>
    <comment ref="B9" authorId="0">
      <text>
        <r>
          <rPr>
            <sz val="10"/>
            <rFont val="Arial"/>
            <family val="2"/>
          </rPr>
          <t xml:space="preserve">Source: stockanalysis.com CCJ statistics, June 2026</t>
        </r>
      </text>
    </comment>
    <comment ref="B11" authorId="0">
      <text>
        <r>
          <rPr>
            <sz val="10"/>
            <rFont val="Arial"/>
            <family val="2"/>
          </rPr>
          <t xml:space="preserve">Source: stockanalysis.com CCJ balance sheet, LTM June 2026</t>
        </r>
      </text>
    </comment>
    <comment ref="B12" authorId="0">
      <text>
        <r>
          <rPr>
            <sz val="10"/>
            <rFont val="Arial"/>
            <family val="2"/>
          </rPr>
          <t xml:space="preserve">Source: stockanalysis.com CCJ balance sheet, LTM June 2026</t>
        </r>
      </text>
    </comment>
    <comment ref="B65" authorId="0">
      <text>
        <r>
          <rPr>
            <sz val="10"/>
            <rFont val="Arial"/>
            <family val="2"/>
          </rPr>
          <t xml:space="preserve">Source: Cameco annual reports FY2022, CAD×0.728 USD/CAD</t>
        </r>
      </text>
    </comment>
    <comment ref="C65" authorId="0">
      <text>
        <r>
          <rPr>
            <sz val="10"/>
            <rFont val="Arial"/>
            <family val="2"/>
          </rPr>
          <t xml:space="preserve">Source: Cameco annual reports FY2023, CAD×0.728 USD/CAD</t>
        </r>
      </text>
    </comment>
    <comment ref="D65" authorId="0">
      <text>
        <r>
          <rPr>
            <sz val="10"/>
            <rFont val="Arial"/>
            <family val="2"/>
          </rPr>
          <t xml:space="preserve">Source: Cameco annual reports FY2024, CAD×0.728 USD/CAD</t>
        </r>
      </text>
    </comment>
    <comment ref="E65" authorId="0">
      <text>
        <r>
          <rPr>
            <sz val="10"/>
            <rFont val="Arial"/>
            <family val="2"/>
          </rPr>
          <t xml:space="preserve">Source: Cameco annual reports FY2025, CAD×0.728 USD/CAD</t>
        </r>
      </text>
    </comment>
    <comment ref="F80" authorId="0">
      <text>
        <r>
          <rPr>
            <sz val="10"/>
            <rFont val="Arial"/>
            <family val="2"/>
          </rPr>
          <t xml:space="preserve">Mid-year convention: assumes cash flows occur mid-year</t>
        </r>
      </text>
    </comment>
    <comment ref="G80" authorId="0">
      <text>
        <r>
          <rPr>
            <sz val="10"/>
            <rFont val="Arial"/>
            <family val="2"/>
          </rPr>
          <t xml:space="preserve">Mid-year convention: assumes cash flows occur mid-year</t>
        </r>
      </text>
    </comment>
    <comment ref="H80" authorId="0">
      <text>
        <r>
          <rPr>
            <sz val="10"/>
            <rFont val="Arial"/>
            <family val="2"/>
          </rPr>
          <t xml:space="preserve">Mid-year convention: assumes cash flows occur mid-year</t>
        </r>
      </text>
    </comment>
    <comment ref="I80" authorId="0">
      <text>
        <r>
          <rPr>
            <sz val="10"/>
            <rFont val="Arial"/>
            <family val="2"/>
          </rPr>
          <t xml:space="preserve">Mid-year convention: assumes cash flows occur mid-year</t>
        </r>
      </text>
    </comment>
    <comment ref="J80" authorId="0">
      <text>
        <r>
          <rPr>
            <sz val="10"/>
            <rFont val="Arial"/>
            <family val="2"/>
          </rPr>
          <t xml:space="preserve">Mid-year convention: assumes cash flows occur mid-year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Model</author>
  </authors>
  <commentList>
    <comment ref="B5" authorId="0">
      <text>
        <r>
          <rPr>
            <sz val="10"/>
            <rFont val="Arial"/>
            <family val="2"/>
          </rPr>
          <t xml:space="preserve">Source: US 10-Year Treasury yield, June 26, 2026 (4.38%)</t>
        </r>
      </text>
    </comment>
    <comment ref="B6" authorId="0">
      <text>
        <r>
          <rPr>
            <sz val="10"/>
            <rFont val="Arial"/>
            <family val="2"/>
          </rPr>
          <t xml:space="preserve">Source: stockanalysis.com CCJ statistics, June 2026</t>
        </r>
      </text>
    </comment>
    <comment ref="B7" authorId="0">
      <text>
        <r>
          <rPr>
            <sz val="10"/>
            <rFont val="Arial"/>
            <family val="2"/>
          </rPr>
          <t xml:space="preserve">Damodaran ERP estimate, January 2026; standard market assumption</t>
        </r>
      </text>
    </comment>
    <comment ref="B11" authorId="0">
      <text>
        <r>
          <rPr>
            <sz val="10"/>
            <rFont val="Arial"/>
            <family val="2"/>
          </rPr>
          <t xml:space="preserve">Cameco investment-grade; weighted avg yield on outstanding notes</t>
        </r>
      </text>
    </comment>
    <comment ref="B12" authorId="0">
      <text>
        <r>
          <rPr>
            <sz val="10"/>
            <rFont val="Arial"/>
            <family val="2"/>
          </rPr>
          <t xml:space="preserve">Canadian federal + provincial blended corporate rate</t>
        </r>
      </text>
    </comment>
  </commentList>
</comments>
</file>

<file path=xl/sharedStrings.xml><?xml version="1.0" encoding="utf-8"?>
<sst xmlns="http://schemas.openxmlformats.org/spreadsheetml/2006/main" count="164" uniqueCount="100">
  <si>
    <t xml:space="preserve">CAMECO CORPORATION (CCJ) — DISCOUNTED CASH FLOW MODEL</t>
  </si>
  <si>
    <t xml:space="preserve">Ticker: CCJ  |  Date: June 28, 2026  |  Fiscal Year End: December 31  |  Currency: USD Millions</t>
  </si>
  <si>
    <t xml:space="preserve">ACTIVE CASE SELECTOR (1=Bear | 2=Base | 3=Bull)</t>
  </si>
  <si>
    <t xml:space="preserve">Selected Case:</t>
  </si>
  <si>
    <t xml:space="preserve">MARKET DATA &amp; KEY INPUTS</t>
  </si>
  <si>
    <t xml:space="preserve">Current Stock Price (USD)</t>
  </si>
  <si>
    <t xml:space="preserve">Diluted Shares Outstanding (M)</t>
  </si>
  <si>
    <t xml:space="preserve">Market Capitalization ($M)</t>
  </si>
  <si>
    <t xml:space="preserve">Total Debt ($M)</t>
  </si>
  <si>
    <t xml:space="preserve">Cash &amp; Equivalents ($M)</t>
  </si>
  <si>
    <t xml:space="preserve">Net Debt ($M) [negative = net cash]</t>
  </si>
  <si>
    <t xml:space="preserve">Enterprise Value ($M)</t>
  </si>
  <si>
    <t xml:space="preserve">BEAR CASE ASSUMPTIONS</t>
  </si>
  <si>
    <t xml:space="preserve">Assumption</t>
  </si>
  <si>
    <t xml:space="preserve">FY2026E</t>
  </si>
  <si>
    <t xml:space="preserve">FY2027E</t>
  </si>
  <si>
    <t xml:space="preserve">FY2028E</t>
  </si>
  <si>
    <t xml:space="preserve">FY2029E</t>
  </si>
  <si>
    <t xml:space="preserve">FY2030E</t>
  </si>
  <si>
    <t xml:space="preserve">  Revenue Growth (%)</t>
  </si>
  <si>
    <t xml:space="preserve">  EBITDA Margin (%)</t>
  </si>
  <si>
    <t xml:space="preserve">  D&amp;A % of Revenue</t>
  </si>
  <si>
    <t xml:space="preserve">  CapEx % of Revenue</t>
  </si>
  <si>
    <t xml:space="preserve">  NWC Chg % of ΔRev</t>
  </si>
  <si>
    <t xml:space="preserve">  Tax Rate</t>
  </si>
  <si>
    <t xml:space="preserve">  Terminal Growth Rate</t>
  </si>
  <si>
    <t xml:space="preserve">  WACC</t>
  </si>
  <si>
    <t xml:space="preserve">BASE CASE ASSUMPTIONS</t>
  </si>
  <si>
    <t xml:space="preserve">BULL CASE ASSUMPTIONS</t>
  </si>
  <si>
    <t xml:space="preserve">SELECTED CASE ASSUMPTIONS (auto-populated from active case)</t>
  </si>
  <si>
    <t xml:space="preserve">Notes</t>
  </si>
  <si>
    <t xml:space="preserve">HISTORICAL &amp; PROJECTED INCOME STATEMENT ($M USD)</t>
  </si>
  <si>
    <t xml:space="preserve">Income Statement ($M)</t>
  </si>
  <si>
    <t xml:space="preserve">FY2022A</t>
  </si>
  <si>
    <t xml:space="preserve">FY2023A</t>
  </si>
  <si>
    <t xml:space="preserve">FY2024A</t>
  </si>
  <si>
    <t xml:space="preserve">FY2025A</t>
  </si>
  <si>
    <t xml:space="preserve">Revenue</t>
  </si>
  <si>
    <t xml:space="preserve">    % Growth</t>
  </si>
  <si>
    <t xml:space="preserve">N/M</t>
  </si>
  <si>
    <t xml:space="preserve">EBITDA</t>
  </si>
  <si>
    <t xml:space="preserve">    % Margin</t>
  </si>
  <si>
    <t xml:space="preserve">    D&amp;A</t>
  </si>
  <si>
    <t xml:space="preserve">EBIT</t>
  </si>
  <si>
    <t xml:space="preserve">    Taxes (NOPAT adj.)</t>
  </si>
  <si>
    <t xml:space="preserve">NOPAT</t>
  </si>
  <si>
    <t xml:space="preserve">    (−) CapEx</t>
  </si>
  <si>
    <t xml:space="preserve">    (−) Δ NWC</t>
  </si>
  <si>
    <t xml:space="preserve">—</t>
  </si>
  <si>
    <t xml:space="preserve">Unlevered FCF</t>
  </si>
  <si>
    <t xml:space="preserve">DCF VALUATION — DISCOUNTING &amp; TERMINAL VALUE</t>
  </si>
  <si>
    <t xml:space="preserve">Valuation ($M)</t>
  </si>
  <si>
    <t xml:space="preserve">  Mid-Year Discount Period</t>
  </si>
  <si>
    <t xml:space="preserve">  Discount Factor</t>
  </si>
  <si>
    <t xml:space="preserve">  PV of Unlevered FCF</t>
  </si>
  <si>
    <t xml:space="preserve">Terminal Value (Gordon Growth)</t>
  </si>
  <si>
    <t xml:space="preserve">  PV of Terminal Value</t>
  </si>
  <si>
    <t xml:space="preserve">VALUATION SUMMARY</t>
  </si>
  <si>
    <t xml:space="preserve">Sum of PV of Projected FCFs ($M)</t>
  </si>
  <si>
    <t xml:space="preserve">PV of Terminal Value ($M)</t>
  </si>
  <si>
    <t xml:space="preserve">  (−) Net Debt [+ if net cash]</t>
  </si>
  <si>
    <t xml:space="preserve">Equity Value ($M)</t>
  </si>
  <si>
    <t xml:space="preserve">IMPLIED PRICE PER SHARE</t>
  </si>
  <si>
    <t xml:space="preserve">Current Stock Price</t>
  </si>
  <si>
    <t xml:space="preserve">Implied Upside / (Downside)</t>
  </si>
  <si>
    <t xml:space="preserve">  Terminal Value % of EV</t>
  </si>
  <si>
    <t xml:space="preserve">SENSITIVITY ANALYSIS — IMPLIED SHARE PRICE</t>
  </si>
  <si>
    <t xml:space="preserve">TABLE 1: WACC vs. Terminal Growth Rate (Base-Case FCFs)</t>
  </si>
  <si>
    <t xml:space="preserve">WACC \ Terminal Growth Rate</t>
  </si>
  <si>
    <t xml:space="preserve">TABLE 2: WACC vs. FY2026 Revenue Growth (Base Margins Applied)</t>
  </si>
  <si>
    <t xml:space="preserve">WACC \ FY2026 Rev Growth</t>
  </si>
  <si>
    <t xml:space="preserve">TABLE 3: WACC vs. EBITDA Margin (Base Revenue Growth Applied)</t>
  </si>
  <si>
    <t xml:space="preserve">WACC \ EBITDA Margin</t>
  </si>
  <si>
    <t xml:space="preserve">CAMECO (CCJ) — WACC CALCULATION</t>
  </si>
  <si>
    <t xml:space="preserve">June 28, 2026  |  CAPM Methodology  |  Market-value weights</t>
  </si>
  <si>
    <t xml:space="preserve">COST OF EQUITY — CAPM</t>
  </si>
  <si>
    <t xml:space="preserve">Risk-Free Rate (10Y US Treasury)</t>
  </si>
  <si>
    <t xml:space="preserve">Source: US 10-Year Treasury yield, June 26, 2026 (4.38%)</t>
  </si>
  <si>
    <t xml:space="preserve">Equity Beta (5Y monthly vs S&amp;P 500)</t>
  </si>
  <si>
    <t xml:space="preserve">Source: stockanalysis.com CCJ statistics, June 2026</t>
  </si>
  <si>
    <t xml:space="preserve">Equity Risk Premium</t>
  </si>
  <si>
    <t xml:space="preserve">Damodaran ERP estimate, January 2026; standard market assumption</t>
  </si>
  <si>
    <t xml:space="preserve">Cost of Equity  [Rf + β × ERP]</t>
  </si>
  <si>
    <t xml:space="preserve">COST OF DEBT</t>
  </si>
  <si>
    <t xml:space="preserve">Pre-Tax Cost of Debt</t>
  </si>
  <si>
    <t xml:space="preserve">Cameco investment-grade; weighted avg yield on outstanding notes</t>
  </si>
  <si>
    <t xml:space="preserve">Marginal Tax Rate</t>
  </si>
  <si>
    <t xml:space="preserve">Canadian federal + provincial blended corporate rate</t>
  </si>
  <si>
    <t xml:space="preserve">After-Tax Cost of Debt  [rd × (1−t)]</t>
  </si>
  <si>
    <t xml:space="preserve">CAPITAL STRUCTURE</t>
  </si>
  <si>
    <t xml:space="preserve">Net Debt ($M)  [negative = net cash]</t>
  </si>
  <si>
    <t xml:space="preserve">Equity Weight</t>
  </si>
  <si>
    <t xml:space="preserve">Debt Weight</t>
  </si>
  <si>
    <t xml:space="preserve">WACC CALCULATION</t>
  </si>
  <si>
    <t xml:space="preserve">Component</t>
  </si>
  <si>
    <t xml:space="preserve">Weight</t>
  </si>
  <si>
    <t xml:space="preserve">Cost</t>
  </si>
  <si>
    <t xml:space="preserve">Equity</t>
  </si>
  <si>
    <t xml:space="preserve">Debt (after-tax)</t>
  </si>
  <si>
    <t xml:space="preserve">WEIGHTED AVERAGE COST OF CAPITAL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</si>
</sst>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.00"/>
    <numFmt numFmtId="166" formatCode="#,##0.0"/>
    <numFmt numFmtId="167" formatCode="\$#,##0"/>
    <numFmt numFmtId="168" formatCode="\$#,##0;&quot;($&quot;#,##0\);\-"/>
    <numFmt numFmtId="169" formatCode="0.0%"/>
    <numFmt numFmtId="170" formatCode="#,##0"/>
    <numFmt numFmtId="171" formatCode="#,##0;\(#,##0\);\-"/>
    <numFmt numFmtId="172" formatCode="0.0"/>
    <numFmt numFmtId="173" formatCode="0.000"/>
    <numFmt numFmtId="174" formatCode="0.0%;\(0.0%\)"/>
    <numFmt numFmtId="175" formatCode="0.00%"/>
    <numFmt numFmtId="176" formatCode="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1F4E7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sz val="10"/>
      <name val="Arial"/>
      <family val="2"/>
    </font>
    <font>
      <b val="true"/>
      <sz val="12"/>
      <color rgb="FFFFFF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sz val="10"/>
      <color rgb="FF008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BDD7EE"/>
        <bgColor rgb="FFD9D9D9"/>
      </patternFill>
    </fill>
    <fill>
      <patternFill patternType="solid">
        <fgColor rgb="FFD9E1F2"/>
        <bgColor rgb="FFD9D9D9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>
        <color rgb="FFD9D9D9"/>
      </bottom>
      <diagonal/>
    </border>
    <border diagonalUp="false" diagonalDown="false">
      <left style="medium"/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medium"/>
      <top style="thin">
        <color rgb="FFD9D9D9"/>
      </top>
      <bottom style="thin">
        <color rgb="FFD9D9D9"/>
      </bottom>
      <diagonal/>
    </border>
    <border diagonalUp="false" diagonalDown="false">
      <left style="medium"/>
      <right style="thin">
        <color rgb="FFD9D9D9"/>
      </right>
      <top style="thin">
        <color rgb="FFD9D9D9"/>
      </top>
      <bottom style="medium"/>
      <diagonal/>
    </border>
    <border diagonalUp="false" diagonalDown="false">
      <left style="thin">
        <color rgb="FFD9D9D9"/>
      </left>
      <right style="medium"/>
      <top style="thin">
        <color rgb="FFD9D9D9"/>
      </top>
      <bottom style="medium"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medium"/>
      <diagonal/>
    </border>
    <border diagonalUp="false" diagonalDown="false">
      <left style="medium"/>
      <right style="thin">
        <color rgb="FFD9D9D9"/>
      </right>
      <top style="medium"/>
      <bottom style="thin">
        <color rgb="FFD9D9D9"/>
      </bottom>
      <diagonal/>
    </border>
    <border diagonalUp="false" diagonalDown="false">
      <left style="thin">
        <color rgb="FFD9D9D9"/>
      </left>
      <right style="medium"/>
      <top style="medium"/>
      <bottom style="thin">
        <color rgb="FFD9D9D9"/>
      </bottom>
      <diagonal/>
    </border>
    <border diagonalUp="false" diagonalDown="false">
      <left style="medium"/>
      <right style="medium"/>
      <top style="medium"/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1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6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6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9E1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3"/>
  <sheetViews>
    <sheetView showFormulas="false" showGridLines="true" showRowColHeaders="true" showZeros="true" rightToLeft="false" tabSelected="true" showOutlineSymbols="true" defaultGridColor="true" view="normal" topLeftCell="A68" colorId="64" zoomScale="100" zoomScaleNormal="100" zoomScalePageLayoutView="100" workbookViewId="0">
      <selection pane="topLeft" activeCell="B5" activeCellId="0" sqref="B5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1" width="30"/>
    <col collapsed="false" customWidth="true" hidden="false" outlineLevel="0" max="7" min="2" style="1" width="12"/>
    <col collapsed="false" customWidth="true" hidden="false" outlineLevel="0" max="9" min="8" style="1" width="14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3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4" customFormat="false" ht="18" hidden="false" customHeight="true" outlineLevel="0" collapsed="false">
      <c r="A4" s="4" t="s">
        <v>2</v>
      </c>
      <c r="B4" s="5" t="n">
        <v>3</v>
      </c>
    </row>
    <row r="5" customFormat="false" ht="15.75" hidden="false" customHeight="true" outlineLevel="0" collapsed="false">
      <c r="A5" s="6" t="s">
        <v>3</v>
      </c>
      <c r="B5" s="7" t="str">
        <f aca="false">IF(B4=1,"Bear Case",IF(B4=2,"Base Case","Bull Case"))</f>
        <v>Bull Case</v>
      </c>
    </row>
    <row r="7" customFormat="false" ht="18" hidden="false" customHeight="tru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</row>
    <row r="8" customFormat="false" ht="15.75" hidden="false" customHeight="true" outlineLevel="0" collapsed="false">
      <c r="A8" s="9" t="s">
        <v>5</v>
      </c>
      <c r="B8" s="10" t="n">
        <v>104.49</v>
      </c>
    </row>
    <row r="9" customFormat="false" ht="15.75" hidden="false" customHeight="true" outlineLevel="0" collapsed="false">
      <c r="A9" s="9" t="s">
        <v>6</v>
      </c>
      <c r="B9" s="11" t="n">
        <v>435.53</v>
      </c>
    </row>
    <row r="10" customFormat="false" ht="15.75" hidden="false" customHeight="true" outlineLevel="0" collapsed="false">
      <c r="A10" s="9" t="s">
        <v>7</v>
      </c>
      <c r="B10" s="12" t="n">
        <f aca="false">B8*B9</f>
        <v>45508.5297</v>
      </c>
    </row>
    <row r="11" customFormat="false" ht="15.75" hidden="false" customHeight="true" outlineLevel="0" collapsed="false">
      <c r="A11" s="9" t="s">
        <v>8</v>
      </c>
      <c r="B11" s="13" t="n">
        <v>724.28</v>
      </c>
    </row>
    <row r="12" customFormat="false" ht="15.75" hidden="false" customHeight="true" outlineLevel="0" collapsed="false">
      <c r="A12" s="9" t="s">
        <v>9</v>
      </c>
      <c r="B12" s="13" t="n">
        <v>795.01</v>
      </c>
    </row>
    <row r="13" customFormat="false" ht="15.75" hidden="false" customHeight="true" outlineLevel="0" collapsed="false">
      <c r="A13" s="9" t="s">
        <v>10</v>
      </c>
      <c r="B13" s="14" t="n">
        <f aca="false">B11-B12</f>
        <v>-70.73</v>
      </c>
    </row>
    <row r="14" customFormat="false" ht="15.75" hidden="false" customHeight="true" outlineLevel="0" collapsed="false">
      <c r="A14" s="15" t="s">
        <v>11</v>
      </c>
      <c r="B14" s="16" t="n">
        <f aca="false">B10+B13</f>
        <v>45437.7997</v>
      </c>
    </row>
    <row r="16" customFormat="false" ht="15.75" hidden="false" customHeight="true" outlineLevel="0" collapsed="false">
      <c r="A16" s="17" t="s">
        <v>12</v>
      </c>
      <c r="B16" s="17"/>
      <c r="C16" s="17"/>
      <c r="D16" s="17"/>
      <c r="E16" s="17"/>
      <c r="F16" s="17"/>
      <c r="G16" s="17"/>
      <c r="H16" s="17"/>
    </row>
    <row r="17" customFormat="false" ht="15.75" hidden="false" customHeight="true" outlineLevel="0" collapsed="false">
      <c r="A17" s="4" t="s">
        <v>13</v>
      </c>
      <c r="C17" s="18" t="s">
        <v>14</v>
      </c>
      <c r="D17" s="18" t="s">
        <v>15</v>
      </c>
      <c r="E17" s="18" t="s">
        <v>16</v>
      </c>
      <c r="F17" s="18" t="s">
        <v>17</v>
      </c>
      <c r="G17" s="18" t="s">
        <v>18</v>
      </c>
    </row>
    <row r="18" customFormat="false" ht="15" hidden="false" customHeight="true" outlineLevel="0" collapsed="false">
      <c r="A18" s="6" t="s">
        <v>19</v>
      </c>
      <c r="C18" s="19" t="n">
        <v>0</v>
      </c>
      <c r="D18" s="19" t="n">
        <v>0.04</v>
      </c>
      <c r="E18" s="19" t="n">
        <v>0.04</v>
      </c>
      <c r="F18" s="19" t="n">
        <v>0.03</v>
      </c>
      <c r="G18" s="19" t="n">
        <v>0.03</v>
      </c>
    </row>
    <row r="19" customFormat="false" ht="15" hidden="false" customHeight="true" outlineLevel="0" collapsed="false">
      <c r="A19" s="6" t="s">
        <v>20</v>
      </c>
      <c r="C19" s="19" t="n">
        <v>0.25</v>
      </c>
      <c r="D19" s="19" t="n">
        <v>0.26</v>
      </c>
      <c r="E19" s="19" t="n">
        <v>0.26</v>
      </c>
      <c r="F19" s="19" t="n">
        <v>0.27</v>
      </c>
      <c r="G19" s="19" t="n">
        <v>0.27</v>
      </c>
    </row>
    <row r="20" customFormat="false" ht="15" hidden="false" customHeight="true" outlineLevel="0" collapsed="false">
      <c r="A20" s="6" t="s">
        <v>21</v>
      </c>
      <c r="C20" s="19" t="n">
        <v>0.084</v>
      </c>
      <c r="D20" s="19" t="n">
        <v>0.084</v>
      </c>
      <c r="E20" s="19" t="n">
        <v>0.084</v>
      </c>
      <c r="F20" s="19" t="n">
        <v>0.084</v>
      </c>
      <c r="G20" s="19" t="n">
        <v>0.084</v>
      </c>
    </row>
    <row r="21" customFormat="false" ht="15" hidden="false" customHeight="true" outlineLevel="0" collapsed="false">
      <c r="A21" s="6" t="s">
        <v>22</v>
      </c>
      <c r="C21" s="19" t="n">
        <v>0.105</v>
      </c>
      <c r="D21" s="19" t="n">
        <v>0.105</v>
      </c>
      <c r="E21" s="19" t="n">
        <v>0.105</v>
      </c>
      <c r="F21" s="19" t="n">
        <v>0.105</v>
      </c>
      <c r="G21" s="19" t="n">
        <v>0.105</v>
      </c>
    </row>
    <row r="22" customFormat="false" ht="15" hidden="false" customHeight="true" outlineLevel="0" collapsed="false">
      <c r="A22" s="6" t="s">
        <v>23</v>
      </c>
      <c r="C22" s="19" t="n">
        <v>0.02</v>
      </c>
      <c r="D22" s="19" t="n">
        <v>0.02</v>
      </c>
      <c r="E22" s="19" t="n">
        <v>0.02</v>
      </c>
      <c r="F22" s="19" t="n">
        <v>0.02</v>
      </c>
      <c r="G22" s="19" t="n">
        <v>0.02</v>
      </c>
    </row>
    <row r="23" customFormat="false" ht="15" hidden="false" customHeight="true" outlineLevel="0" collapsed="false">
      <c r="A23" s="6" t="s">
        <v>24</v>
      </c>
      <c r="C23" s="19" t="n">
        <v>0.25</v>
      </c>
      <c r="D23" s="19" t="n">
        <v>0.25</v>
      </c>
      <c r="E23" s="19" t="n">
        <v>0.25</v>
      </c>
      <c r="F23" s="19" t="n">
        <v>0.25</v>
      </c>
      <c r="G23" s="19" t="n">
        <v>0.25</v>
      </c>
    </row>
    <row r="24" customFormat="false" ht="15" hidden="false" customHeight="true" outlineLevel="0" collapsed="false">
      <c r="A24" s="6" t="s">
        <v>25</v>
      </c>
      <c r="C24" s="19" t="n">
        <v>0.02</v>
      </c>
    </row>
    <row r="25" customFormat="false" ht="15" hidden="false" customHeight="true" outlineLevel="0" collapsed="false">
      <c r="A25" s="6" t="s">
        <v>26</v>
      </c>
      <c r="C25" s="19" t="n">
        <v>0.105</v>
      </c>
    </row>
    <row r="28" customFormat="false" ht="15.75" hidden="false" customHeight="true" outlineLevel="0" collapsed="false">
      <c r="A28" s="17" t="s">
        <v>27</v>
      </c>
      <c r="B28" s="17"/>
      <c r="C28" s="17"/>
      <c r="D28" s="17"/>
      <c r="E28" s="17"/>
      <c r="F28" s="17"/>
      <c r="G28" s="17"/>
      <c r="H28" s="17"/>
    </row>
    <row r="29" customFormat="false" ht="15.75" hidden="false" customHeight="true" outlineLevel="0" collapsed="false">
      <c r="A29" s="4" t="s">
        <v>13</v>
      </c>
      <c r="C29" s="18" t="s">
        <v>14</v>
      </c>
      <c r="D29" s="18" t="s">
        <v>15</v>
      </c>
      <c r="E29" s="18" t="s">
        <v>16</v>
      </c>
      <c r="F29" s="18" t="s">
        <v>17</v>
      </c>
      <c r="G29" s="18" t="s">
        <v>18</v>
      </c>
    </row>
    <row r="30" customFormat="false" ht="15" hidden="false" customHeight="true" outlineLevel="0" collapsed="false">
      <c r="A30" s="6" t="s">
        <v>19</v>
      </c>
      <c r="C30" s="19" t="n">
        <v>0.05</v>
      </c>
      <c r="D30" s="19" t="n">
        <v>0.14</v>
      </c>
      <c r="E30" s="19" t="n">
        <v>0.1</v>
      </c>
      <c r="F30" s="19" t="n">
        <v>0.08</v>
      </c>
      <c r="G30" s="19" t="n">
        <v>0.06</v>
      </c>
    </row>
    <row r="31" customFormat="false" ht="15" hidden="false" customHeight="true" outlineLevel="0" collapsed="false">
      <c r="A31" s="6" t="s">
        <v>20</v>
      </c>
      <c r="C31" s="19" t="n">
        <v>0.27</v>
      </c>
      <c r="D31" s="19" t="n">
        <v>0.29</v>
      </c>
      <c r="E31" s="19" t="n">
        <v>0.31</v>
      </c>
      <c r="F31" s="19" t="n">
        <v>0.32</v>
      </c>
      <c r="G31" s="19" t="n">
        <v>0.33</v>
      </c>
    </row>
    <row r="32" customFormat="false" ht="15" hidden="false" customHeight="true" outlineLevel="0" collapsed="false">
      <c r="A32" s="6" t="s">
        <v>21</v>
      </c>
      <c r="C32" s="19" t="n">
        <v>0.084</v>
      </c>
      <c r="D32" s="19" t="n">
        <v>0.084</v>
      </c>
      <c r="E32" s="19" t="n">
        <v>0.084</v>
      </c>
      <c r="F32" s="19" t="n">
        <v>0.084</v>
      </c>
      <c r="G32" s="19" t="n">
        <v>0.084</v>
      </c>
    </row>
    <row r="33" customFormat="false" ht="15" hidden="false" customHeight="true" outlineLevel="0" collapsed="false">
      <c r="A33" s="6" t="s">
        <v>22</v>
      </c>
      <c r="C33" s="19" t="n">
        <v>0.098</v>
      </c>
      <c r="D33" s="19" t="n">
        <v>0.098</v>
      </c>
      <c r="E33" s="19" t="n">
        <v>0.098</v>
      </c>
      <c r="F33" s="19" t="n">
        <v>0.098</v>
      </c>
      <c r="G33" s="19" t="n">
        <v>0.098</v>
      </c>
    </row>
    <row r="34" customFormat="false" ht="15" hidden="false" customHeight="true" outlineLevel="0" collapsed="false">
      <c r="A34" s="6" t="s">
        <v>23</v>
      </c>
      <c r="C34" s="19" t="n">
        <v>0.02</v>
      </c>
      <c r="D34" s="19" t="n">
        <v>0.02</v>
      </c>
      <c r="E34" s="19" t="n">
        <v>0.02</v>
      </c>
      <c r="F34" s="19" t="n">
        <v>0.02</v>
      </c>
      <c r="G34" s="19" t="n">
        <v>0.02</v>
      </c>
    </row>
    <row r="35" customFormat="false" ht="15" hidden="false" customHeight="true" outlineLevel="0" collapsed="false">
      <c r="A35" s="6" t="s">
        <v>24</v>
      </c>
      <c r="C35" s="19" t="n">
        <v>0.25</v>
      </c>
      <c r="D35" s="19" t="n">
        <v>0.25</v>
      </c>
      <c r="E35" s="19" t="n">
        <v>0.25</v>
      </c>
      <c r="F35" s="19" t="n">
        <v>0.25</v>
      </c>
      <c r="G35" s="19" t="n">
        <v>0.25</v>
      </c>
    </row>
    <row r="36" customFormat="false" ht="15" hidden="false" customHeight="true" outlineLevel="0" collapsed="false">
      <c r="A36" s="6" t="s">
        <v>25</v>
      </c>
      <c r="C36" s="19" t="n">
        <v>0.03</v>
      </c>
    </row>
    <row r="37" customFormat="false" ht="15" hidden="false" customHeight="true" outlineLevel="0" collapsed="false">
      <c r="A37" s="6" t="s">
        <v>26</v>
      </c>
      <c r="C37" s="19" t="n">
        <v>0.098</v>
      </c>
    </row>
    <row r="40" customFormat="false" ht="15.75" hidden="false" customHeight="true" outlineLevel="0" collapsed="false">
      <c r="A40" s="17" t="s">
        <v>28</v>
      </c>
      <c r="B40" s="17"/>
      <c r="C40" s="17"/>
      <c r="D40" s="17"/>
      <c r="E40" s="17"/>
      <c r="F40" s="17"/>
      <c r="G40" s="17"/>
      <c r="H40" s="17"/>
    </row>
    <row r="41" customFormat="false" ht="15.75" hidden="false" customHeight="true" outlineLevel="0" collapsed="false">
      <c r="A41" s="4" t="s">
        <v>13</v>
      </c>
      <c r="C41" s="18" t="s">
        <v>14</v>
      </c>
      <c r="D41" s="18" t="s">
        <v>15</v>
      </c>
      <c r="E41" s="18" t="s">
        <v>16</v>
      </c>
      <c r="F41" s="18" t="s">
        <v>17</v>
      </c>
      <c r="G41" s="18" t="s">
        <v>18</v>
      </c>
    </row>
    <row r="42" customFormat="false" ht="15" hidden="false" customHeight="true" outlineLevel="0" collapsed="false">
      <c r="A42" s="6" t="s">
        <v>19</v>
      </c>
      <c r="C42" s="19" t="n">
        <v>0.1</v>
      </c>
      <c r="D42" s="19" t="n">
        <v>0.18</v>
      </c>
      <c r="E42" s="19" t="n">
        <v>0.15</v>
      </c>
      <c r="F42" s="19" t="n">
        <v>0.12</v>
      </c>
      <c r="G42" s="19" t="n">
        <v>0.1</v>
      </c>
    </row>
    <row r="43" customFormat="false" ht="15" hidden="false" customHeight="true" outlineLevel="0" collapsed="false">
      <c r="A43" s="6" t="s">
        <v>20</v>
      </c>
      <c r="C43" s="19" t="n">
        <v>0.3</v>
      </c>
      <c r="D43" s="19" t="n">
        <v>0.33</v>
      </c>
      <c r="E43" s="19" t="n">
        <v>0.35</v>
      </c>
      <c r="F43" s="19" t="n">
        <v>0.37</v>
      </c>
      <c r="G43" s="19" t="n">
        <v>0.38</v>
      </c>
    </row>
    <row r="44" customFormat="false" ht="15" hidden="false" customHeight="true" outlineLevel="0" collapsed="false">
      <c r="A44" s="6" t="s">
        <v>21</v>
      </c>
      <c r="C44" s="19" t="n">
        <v>0.084</v>
      </c>
      <c r="D44" s="19" t="n">
        <v>0.084</v>
      </c>
      <c r="E44" s="19" t="n">
        <v>0.084</v>
      </c>
      <c r="F44" s="19" t="n">
        <v>0.084</v>
      </c>
      <c r="G44" s="19" t="n">
        <v>0.084</v>
      </c>
    </row>
    <row r="45" customFormat="false" ht="15" hidden="false" customHeight="true" outlineLevel="0" collapsed="false">
      <c r="A45" s="6" t="s">
        <v>22</v>
      </c>
      <c r="C45" s="19" t="n">
        <v>0.09</v>
      </c>
      <c r="D45" s="19" t="n">
        <v>0.09</v>
      </c>
      <c r="E45" s="19" t="n">
        <v>0.09</v>
      </c>
      <c r="F45" s="19" t="n">
        <v>0.09</v>
      </c>
      <c r="G45" s="19" t="n">
        <v>0.09</v>
      </c>
    </row>
    <row r="46" customFormat="false" ht="15" hidden="false" customHeight="true" outlineLevel="0" collapsed="false">
      <c r="A46" s="6" t="s">
        <v>23</v>
      </c>
      <c r="C46" s="19" t="n">
        <v>0.018</v>
      </c>
      <c r="D46" s="19" t="n">
        <v>0.018</v>
      </c>
      <c r="E46" s="19" t="n">
        <v>0.018</v>
      </c>
      <c r="F46" s="19" t="n">
        <v>0.018</v>
      </c>
      <c r="G46" s="19" t="n">
        <v>0.018</v>
      </c>
    </row>
    <row r="47" customFormat="false" ht="15" hidden="false" customHeight="true" outlineLevel="0" collapsed="false">
      <c r="A47" s="6" t="s">
        <v>24</v>
      </c>
      <c r="C47" s="19" t="n">
        <v>0.25</v>
      </c>
      <c r="D47" s="19" t="n">
        <v>0.25</v>
      </c>
      <c r="E47" s="19" t="n">
        <v>0.25</v>
      </c>
      <c r="F47" s="19" t="n">
        <v>0.25</v>
      </c>
      <c r="G47" s="19" t="n">
        <v>0.25</v>
      </c>
    </row>
    <row r="48" customFormat="false" ht="15" hidden="false" customHeight="true" outlineLevel="0" collapsed="false">
      <c r="A48" s="6" t="s">
        <v>25</v>
      </c>
      <c r="C48" s="19" t="n">
        <v>0.04</v>
      </c>
    </row>
    <row r="49" customFormat="false" ht="15" hidden="false" customHeight="true" outlineLevel="0" collapsed="false">
      <c r="A49" s="6" t="s">
        <v>26</v>
      </c>
      <c r="C49" s="19" t="n">
        <v>0.09</v>
      </c>
    </row>
    <row r="52" customFormat="false" ht="18" hidden="false" customHeight="true" outlineLevel="0" collapsed="false">
      <c r="A52" s="8" t="s">
        <v>29</v>
      </c>
      <c r="B52" s="8"/>
      <c r="C52" s="8"/>
      <c r="D52" s="8"/>
      <c r="E52" s="8"/>
      <c r="F52" s="8"/>
      <c r="G52" s="8"/>
      <c r="H52" s="8"/>
      <c r="I52" s="8"/>
    </row>
    <row r="53" customFormat="false" ht="15.75" hidden="false" customHeight="true" outlineLevel="0" collapsed="false">
      <c r="A53" s="20" t="s">
        <v>13</v>
      </c>
      <c r="B53" s="21"/>
      <c r="C53" s="22" t="s">
        <v>14</v>
      </c>
      <c r="D53" s="22" t="s">
        <v>15</v>
      </c>
      <c r="E53" s="22" t="s">
        <v>16</v>
      </c>
      <c r="F53" s="22" t="s">
        <v>17</v>
      </c>
      <c r="G53" s="22" t="s">
        <v>18</v>
      </c>
      <c r="H53" s="23"/>
      <c r="I53" s="18" t="s">
        <v>30</v>
      </c>
    </row>
    <row r="54" customFormat="false" ht="15" hidden="false" customHeight="true" outlineLevel="0" collapsed="false">
      <c r="A54" s="9" t="s">
        <v>19</v>
      </c>
      <c r="B54" s="21"/>
      <c r="C54" s="24" t="n">
        <f aca="false">CHOOSE($B$4,C18,C30,C42)</f>
        <v>0.1</v>
      </c>
      <c r="D54" s="24" t="n">
        <f aca="false">CHOOSE($B$4,D18,D30,D42)</f>
        <v>0.18</v>
      </c>
      <c r="E54" s="24" t="n">
        <f aca="false">CHOOSE($B$4,E18,E30,E42)</f>
        <v>0.15</v>
      </c>
      <c r="F54" s="24" t="n">
        <f aca="false">CHOOSE($B$4,F18,F30,F42)</f>
        <v>0.12</v>
      </c>
      <c r="G54" s="24" t="n">
        <f aca="false">CHOOSE($B$4,G18,G30,G42)</f>
        <v>0.1</v>
      </c>
      <c r="H54" s="23"/>
    </row>
    <row r="55" customFormat="false" ht="15" hidden="false" customHeight="true" outlineLevel="0" collapsed="false">
      <c r="A55" s="9" t="s">
        <v>20</v>
      </c>
      <c r="B55" s="21"/>
      <c r="C55" s="24" t="n">
        <f aca="false">CHOOSE($B$4,C19,C31,C43)</f>
        <v>0.3</v>
      </c>
      <c r="D55" s="24" t="n">
        <f aca="false">CHOOSE($B$4,D19,D31,D43)</f>
        <v>0.33</v>
      </c>
      <c r="E55" s="24" t="n">
        <f aca="false">CHOOSE($B$4,E19,E31,E43)</f>
        <v>0.35</v>
      </c>
      <c r="F55" s="24" t="n">
        <f aca="false">CHOOSE($B$4,F19,F31,F43)</f>
        <v>0.37</v>
      </c>
      <c r="G55" s="24" t="n">
        <f aca="false">CHOOSE($B$4,G19,G31,G43)</f>
        <v>0.38</v>
      </c>
      <c r="H55" s="23"/>
    </row>
    <row r="56" customFormat="false" ht="15" hidden="false" customHeight="true" outlineLevel="0" collapsed="false">
      <c r="A56" s="9" t="s">
        <v>21</v>
      </c>
      <c r="B56" s="21"/>
      <c r="C56" s="24" t="n">
        <f aca="false">CHOOSE($B$4,C20,C32,C44)</f>
        <v>0.084</v>
      </c>
      <c r="D56" s="24" t="n">
        <f aca="false">CHOOSE($B$4,D20,D32,D44)</f>
        <v>0.084</v>
      </c>
      <c r="E56" s="24" t="n">
        <f aca="false">CHOOSE($B$4,E20,E32,E44)</f>
        <v>0.084</v>
      </c>
      <c r="F56" s="24" t="n">
        <f aca="false">CHOOSE($B$4,F20,F32,F44)</f>
        <v>0.084</v>
      </c>
      <c r="G56" s="24" t="n">
        <f aca="false">CHOOSE($B$4,G20,G32,G44)</f>
        <v>0.084</v>
      </c>
      <c r="H56" s="23"/>
    </row>
    <row r="57" customFormat="false" ht="15" hidden="false" customHeight="true" outlineLevel="0" collapsed="false">
      <c r="A57" s="9" t="s">
        <v>22</v>
      </c>
      <c r="B57" s="21"/>
      <c r="C57" s="24" t="n">
        <f aca="false">CHOOSE($B$4,C21,C33,C45)</f>
        <v>0.09</v>
      </c>
      <c r="D57" s="24" t="n">
        <f aca="false">CHOOSE($B$4,D21,D33,D45)</f>
        <v>0.09</v>
      </c>
      <c r="E57" s="24" t="n">
        <f aca="false">CHOOSE($B$4,E21,E33,E45)</f>
        <v>0.09</v>
      </c>
      <c r="F57" s="24" t="n">
        <f aca="false">CHOOSE($B$4,F21,F33,F45)</f>
        <v>0.09</v>
      </c>
      <c r="G57" s="24" t="n">
        <f aca="false">CHOOSE($B$4,G21,G33,G45)</f>
        <v>0.09</v>
      </c>
      <c r="H57" s="23"/>
    </row>
    <row r="58" customFormat="false" ht="15" hidden="false" customHeight="true" outlineLevel="0" collapsed="false">
      <c r="A58" s="9" t="s">
        <v>23</v>
      </c>
      <c r="B58" s="21"/>
      <c r="C58" s="24" t="n">
        <f aca="false">CHOOSE($B$4,C22,C34,C46)</f>
        <v>0.018</v>
      </c>
      <c r="D58" s="24" t="n">
        <f aca="false">CHOOSE($B$4,D22,D34,D46)</f>
        <v>0.018</v>
      </c>
      <c r="E58" s="24" t="n">
        <f aca="false">CHOOSE($B$4,E22,E34,E46)</f>
        <v>0.018</v>
      </c>
      <c r="F58" s="24" t="n">
        <f aca="false">CHOOSE($B$4,F22,F34,F46)</f>
        <v>0.018</v>
      </c>
      <c r="G58" s="24" t="n">
        <f aca="false">CHOOSE($B$4,G22,G34,G46)</f>
        <v>0.018</v>
      </c>
      <c r="H58" s="23"/>
    </row>
    <row r="59" customFormat="false" ht="15" hidden="false" customHeight="true" outlineLevel="0" collapsed="false">
      <c r="A59" s="9" t="s">
        <v>24</v>
      </c>
      <c r="B59" s="21"/>
      <c r="C59" s="24" t="n">
        <f aca="false">CHOOSE($B$4,C23,C35,C47)</f>
        <v>0.25</v>
      </c>
      <c r="D59" s="24" t="n">
        <f aca="false">CHOOSE($B$4,D23,D35,D47)</f>
        <v>0.25</v>
      </c>
      <c r="E59" s="24" t="n">
        <f aca="false">CHOOSE($B$4,E23,E35,E47)</f>
        <v>0.25</v>
      </c>
      <c r="F59" s="24" t="n">
        <f aca="false">CHOOSE($B$4,F23,F35,F47)</f>
        <v>0.25</v>
      </c>
      <c r="G59" s="24" t="n">
        <f aca="false">CHOOSE($B$4,G23,G35,G47)</f>
        <v>0.25</v>
      </c>
      <c r="H59" s="23"/>
    </row>
    <row r="60" customFormat="false" ht="15" hidden="false" customHeight="true" outlineLevel="0" collapsed="false">
      <c r="A60" s="9" t="s">
        <v>25</v>
      </c>
      <c r="B60" s="21"/>
      <c r="C60" s="24" t="n">
        <f aca="false">CHOOSE($B$4,C24,C36,C48)</f>
        <v>0.04</v>
      </c>
      <c r="D60" s="24" t="n">
        <f aca="false">C60</f>
        <v>0.04</v>
      </c>
      <c r="E60" s="24" t="n">
        <f aca="false">C60</f>
        <v>0.04</v>
      </c>
      <c r="F60" s="24" t="n">
        <f aca="false">C60</f>
        <v>0.04</v>
      </c>
      <c r="G60" s="24" t="n">
        <f aca="false">C60</f>
        <v>0.04</v>
      </c>
      <c r="H60" s="23"/>
    </row>
    <row r="61" customFormat="false" ht="15" hidden="false" customHeight="true" outlineLevel="0" collapsed="false">
      <c r="A61" s="15" t="s">
        <v>26</v>
      </c>
      <c r="B61" s="25"/>
      <c r="C61" s="26" t="n">
        <f aca="false">CHOOSE($B$4,C25,C37,C49)</f>
        <v>0.09</v>
      </c>
      <c r="D61" s="26" t="n">
        <f aca="false">C61</f>
        <v>0.09</v>
      </c>
      <c r="E61" s="26" t="n">
        <f aca="false">C61</f>
        <v>0.09</v>
      </c>
      <c r="F61" s="26" t="n">
        <f aca="false">C61</f>
        <v>0.09</v>
      </c>
      <c r="G61" s="26" t="n">
        <f aca="false">C61</f>
        <v>0.09</v>
      </c>
      <c r="H61" s="27"/>
    </row>
    <row r="63" customFormat="false" ht="18" hidden="false" customHeight="true" outlineLevel="0" collapsed="false">
      <c r="A63" s="28" t="s">
        <v>31</v>
      </c>
      <c r="B63" s="28"/>
      <c r="C63" s="28"/>
      <c r="D63" s="28"/>
      <c r="E63" s="28"/>
      <c r="F63" s="28"/>
      <c r="G63" s="28"/>
      <c r="H63" s="28"/>
      <c r="I63" s="28"/>
      <c r="J63" s="29"/>
    </row>
    <row r="64" customFormat="false" ht="15.75" hidden="false" customHeight="true" outlineLevel="0" collapsed="false">
      <c r="A64" s="20" t="s">
        <v>32</v>
      </c>
      <c r="B64" s="22" t="s">
        <v>33</v>
      </c>
      <c r="C64" s="22" t="s">
        <v>34</v>
      </c>
      <c r="D64" s="22" t="s">
        <v>35</v>
      </c>
      <c r="E64" s="22" t="s">
        <v>36</v>
      </c>
      <c r="F64" s="22" t="s">
        <v>14</v>
      </c>
      <c r="G64" s="22" t="s">
        <v>15</v>
      </c>
      <c r="H64" s="22" t="s">
        <v>16</v>
      </c>
      <c r="I64" s="22" t="s">
        <v>17</v>
      </c>
      <c r="J64" s="30" t="s">
        <v>18</v>
      </c>
    </row>
    <row r="65" customFormat="false" ht="15" hidden="false" customHeight="true" outlineLevel="0" collapsed="false">
      <c r="A65" s="20" t="s">
        <v>37</v>
      </c>
      <c r="B65" s="31" t="n">
        <v>1361</v>
      </c>
      <c r="C65" s="31" t="n">
        <v>1885</v>
      </c>
      <c r="D65" s="31" t="n">
        <v>2283</v>
      </c>
      <c r="E65" s="31" t="n">
        <v>2535</v>
      </c>
      <c r="F65" s="32" t="n">
        <f aca="false">E65*(1+C54)</f>
        <v>2788.5</v>
      </c>
      <c r="G65" s="32" t="n">
        <f aca="false">F65*(1+D54)</f>
        <v>3290.43</v>
      </c>
      <c r="H65" s="32" t="n">
        <f aca="false">G65*(1+E54)</f>
        <v>3783.9945</v>
      </c>
      <c r="I65" s="32" t="n">
        <f aca="false">H65*(1+F54)</f>
        <v>4238.07384</v>
      </c>
      <c r="J65" s="33" t="n">
        <f aca="false">I65*(1+G54)</f>
        <v>4661.881224</v>
      </c>
    </row>
    <row r="66" customFormat="false" ht="15" hidden="false" customHeight="true" outlineLevel="0" collapsed="false">
      <c r="A66" s="34" t="s">
        <v>38</v>
      </c>
      <c r="B66" s="35" t="s">
        <v>39</v>
      </c>
      <c r="C66" s="36" t="n">
        <f aca="false">C65/B65-1</f>
        <v>0.385011021307862</v>
      </c>
      <c r="D66" s="36" t="n">
        <f aca="false">D65/C65-1</f>
        <v>0.211140583554377</v>
      </c>
      <c r="E66" s="36" t="n">
        <f aca="false">E65/D65-1</f>
        <v>0.110381077529566</v>
      </c>
      <c r="F66" s="36" t="n">
        <f aca="false">F65/E65-1</f>
        <v>0.1</v>
      </c>
      <c r="G66" s="36" t="n">
        <f aca="false">G65/F65-1</f>
        <v>0.18</v>
      </c>
      <c r="H66" s="36" t="n">
        <f aca="false">H65/G65-1</f>
        <v>0.15</v>
      </c>
      <c r="I66" s="36" t="n">
        <f aca="false">I65/H65-1</f>
        <v>0.12</v>
      </c>
      <c r="J66" s="37" t="n">
        <f aca="false">J65/I65-1</f>
        <v>0.1</v>
      </c>
    </row>
    <row r="67" customFormat="false" ht="15" hidden="false" customHeight="true" outlineLevel="0" collapsed="false">
      <c r="A67" s="20" t="s">
        <v>40</v>
      </c>
      <c r="B67" s="31" t="n">
        <v>140</v>
      </c>
      <c r="C67" s="31" t="n">
        <v>366</v>
      </c>
      <c r="D67" s="31" t="n">
        <v>576</v>
      </c>
      <c r="E67" s="31" t="n">
        <v>663</v>
      </c>
      <c r="F67" s="32" t="n">
        <f aca="false">F65*C55</f>
        <v>836.55</v>
      </c>
      <c r="G67" s="32" t="n">
        <f aca="false">G65*D55</f>
        <v>1085.8419</v>
      </c>
      <c r="H67" s="32" t="n">
        <f aca="false">H65*E55</f>
        <v>1324.398075</v>
      </c>
      <c r="I67" s="32" t="n">
        <f aca="false">I65*F55</f>
        <v>1568.0873208</v>
      </c>
      <c r="J67" s="33" t="n">
        <f aca="false">J65*G55</f>
        <v>1771.51486512</v>
      </c>
    </row>
    <row r="68" customFormat="false" ht="15" hidden="false" customHeight="true" outlineLevel="0" collapsed="false">
      <c r="A68" s="34" t="s">
        <v>41</v>
      </c>
      <c r="B68" s="36" t="n">
        <f aca="false">B67/B65</f>
        <v>0.102865540044085</v>
      </c>
      <c r="C68" s="36" t="n">
        <f aca="false">C67/C65</f>
        <v>0.194164456233422</v>
      </c>
      <c r="D68" s="36" t="n">
        <f aca="false">D67/D65</f>
        <v>0.252299605781866</v>
      </c>
      <c r="E68" s="36" t="n">
        <f aca="false">E67/E65</f>
        <v>0.261538461538462</v>
      </c>
      <c r="F68" s="36" t="n">
        <f aca="false">F67/F65</f>
        <v>0.3</v>
      </c>
      <c r="G68" s="36" t="n">
        <f aca="false">G67/G65</f>
        <v>0.33</v>
      </c>
      <c r="H68" s="36" t="n">
        <f aca="false">H67/H65</f>
        <v>0.35</v>
      </c>
      <c r="I68" s="36" t="n">
        <f aca="false">I67/I65</f>
        <v>0.37</v>
      </c>
      <c r="J68" s="37" t="n">
        <f aca="false">J67/J65</f>
        <v>0.38</v>
      </c>
    </row>
    <row r="69" customFormat="false" ht="15" hidden="false" customHeight="true" outlineLevel="0" collapsed="false">
      <c r="A69" s="9" t="s">
        <v>42</v>
      </c>
      <c r="B69" s="31" t="n">
        <v>129</v>
      </c>
      <c r="C69" s="31" t="n">
        <v>160</v>
      </c>
      <c r="D69" s="31" t="n">
        <v>204</v>
      </c>
      <c r="E69" s="31" t="n">
        <v>213</v>
      </c>
      <c r="F69" s="32" t="n">
        <f aca="false">F65*C56</f>
        <v>234.234</v>
      </c>
      <c r="G69" s="32" t="n">
        <f aca="false">G65*D56</f>
        <v>276.39612</v>
      </c>
      <c r="H69" s="32" t="n">
        <f aca="false">H65*E56</f>
        <v>317.855538</v>
      </c>
      <c r="I69" s="32" t="n">
        <f aca="false">I65*F56</f>
        <v>355.99820256</v>
      </c>
      <c r="J69" s="33" t="n">
        <f aca="false">J65*G56</f>
        <v>391.598022816</v>
      </c>
    </row>
    <row r="70" customFormat="false" ht="15" hidden="false" customHeight="true" outlineLevel="0" collapsed="false">
      <c r="A70" s="20" t="s">
        <v>43</v>
      </c>
      <c r="B70" s="31" t="n">
        <v>11</v>
      </c>
      <c r="C70" s="31" t="n">
        <v>206</v>
      </c>
      <c r="D70" s="31" t="n">
        <v>371</v>
      </c>
      <c r="E70" s="31" t="n">
        <v>450</v>
      </c>
      <c r="F70" s="32" t="n">
        <f aca="false">F67-F69</f>
        <v>602.316</v>
      </c>
      <c r="G70" s="32" t="n">
        <f aca="false">G67-G69</f>
        <v>809.44578</v>
      </c>
      <c r="H70" s="32" t="n">
        <f aca="false">H67-H69</f>
        <v>1006.542537</v>
      </c>
      <c r="I70" s="32" t="n">
        <f aca="false">I67-I69</f>
        <v>1212.08911824</v>
      </c>
      <c r="J70" s="33" t="n">
        <f aca="false">J67-J69</f>
        <v>1379.916842304</v>
      </c>
    </row>
    <row r="71" customFormat="false" ht="15" hidden="false" customHeight="true" outlineLevel="0" collapsed="false">
      <c r="A71" s="34" t="s">
        <v>41</v>
      </c>
      <c r="B71" s="36" t="n">
        <f aca="false">B70/B65</f>
        <v>0.00808229243203527</v>
      </c>
      <c r="C71" s="36" t="n">
        <f aca="false">C70/C65</f>
        <v>0.109283819628647</v>
      </c>
      <c r="D71" s="36" t="n">
        <f aca="false">D70/D65</f>
        <v>0.162505475251862</v>
      </c>
      <c r="E71" s="36" t="n">
        <f aca="false">E70/E65</f>
        <v>0.177514792899408</v>
      </c>
      <c r="F71" s="36" t="n">
        <f aca="false">F70/F65</f>
        <v>0.216</v>
      </c>
      <c r="G71" s="36" t="n">
        <f aca="false">G70/G65</f>
        <v>0.246</v>
      </c>
      <c r="H71" s="36" t="n">
        <f aca="false">H70/H65</f>
        <v>0.266</v>
      </c>
      <c r="I71" s="36" t="n">
        <f aca="false">I70/I65</f>
        <v>0.286</v>
      </c>
      <c r="J71" s="37" t="n">
        <f aca="false">J70/J65</f>
        <v>0.296</v>
      </c>
    </row>
    <row r="72" customFormat="false" ht="15" hidden="false" customHeight="true" outlineLevel="0" collapsed="false">
      <c r="A72" s="9" t="s">
        <v>44</v>
      </c>
      <c r="B72" s="38" t="n">
        <f aca="false">-B70*B59</f>
        <v>-0</v>
      </c>
      <c r="C72" s="38" t="n">
        <f aca="false">-C70*C59</f>
        <v>-51.5</v>
      </c>
      <c r="D72" s="38" t="n">
        <f aca="false">-D70*D59</f>
        <v>-92.75</v>
      </c>
      <c r="E72" s="38" t="n">
        <f aca="false">-E70*E59</f>
        <v>-112.5</v>
      </c>
      <c r="F72" s="38" t="n">
        <f aca="false">-F70*C59</f>
        <v>-150.579</v>
      </c>
      <c r="G72" s="38" t="n">
        <f aca="false">-G70*D59</f>
        <v>-202.361445</v>
      </c>
      <c r="H72" s="38" t="n">
        <f aca="false">-H70*E59</f>
        <v>-251.63563425</v>
      </c>
      <c r="I72" s="38" t="n">
        <f aca="false">-I70*F59</f>
        <v>-303.02227956</v>
      </c>
      <c r="J72" s="39" t="n">
        <f aca="false">-J70*G59</f>
        <v>-344.979210576</v>
      </c>
    </row>
    <row r="73" customFormat="false" ht="15" hidden="false" customHeight="true" outlineLevel="0" collapsed="false">
      <c r="A73" s="20" t="s">
        <v>45</v>
      </c>
      <c r="B73" s="32" t="n">
        <f aca="false">B70+B72</f>
        <v>11</v>
      </c>
      <c r="C73" s="32" t="n">
        <f aca="false">C70+C72</f>
        <v>154.5</v>
      </c>
      <c r="D73" s="32" t="n">
        <f aca="false">D70+D72</f>
        <v>278.25</v>
      </c>
      <c r="E73" s="32" t="n">
        <f aca="false">E70+E72</f>
        <v>337.5</v>
      </c>
      <c r="F73" s="32" t="n">
        <f aca="false">F70+F72</f>
        <v>451.737</v>
      </c>
      <c r="G73" s="32" t="n">
        <f aca="false">G70+G72</f>
        <v>607.084335</v>
      </c>
      <c r="H73" s="32" t="n">
        <f aca="false">H70+H72</f>
        <v>754.90690275</v>
      </c>
      <c r="I73" s="32" t="n">
        <f aca="false">I70+I72</f>
        <v>909.06683868</v>
      </c>
      <c r="J73" s="33" t="n">
        <f aca="false">J70+J72</f>
        <v>1034.937631728</v>
      </c>
    </row>
    <row r="74" customFormat="false" ht="15" hidden="false" customHeight="true" outlineLevel="0" collapsed="false">
      <c r="A74" s="9" t="s">
        <v>46</v>
      </c>
      <c r="B74" s="31" t="n">
        <v>104</v>
      </c>
      <c r="C74" s="31" t="n">
        <v>112</v>
      </c>
      <c r="D74" s="31" t="n">
        <v>154</v>
      </c>
      <c r="E74" s="31" t="n">
        <v>242</v>
      </c>
      <c r="F74" s="38" t="n">
        <f aca="false">-F65*C57</f>
        <v>-250.965</v>
      </c>
      <c r="G74" s="38" t="n">
        <f aca="false">-G65*D57</f>
        <v>-296.1387</v>
      </c>
      <c r="H74" s="38" t="n">
        <f aca="false">-H65*E57</f>
        <v>-340.559505</v>
      </c>
      <c r="I74" s="38" t="n">
        <f aca="false">-I65*F57</f>
        <v>-381.4266456</v>
      </c>
      <c r="J74" s="39" t="n">
        <f aca="false">-J65*G57</f>
        <v>-419.56931016</v>
      </c>
    </row>
    <row r="75" customFormat="false" ht="15" hidden="false" customHeight="true" outlineLevel="0" collapsed="false">
      <c r="A75" s="9" t="s">
        <v>47</v>
      </c>
      <c r="B75" s="40" t="s">
        <v>48</v>
      </c>
      <c r="C75" s="40" t="s">
        <v>48</v>
      </c>
      <c r="D75" s="40" t="s">
        <v>48</v>
      </c>
      <c r="E75" s="40" t="s">
        <v>48</v>
      </c>
      <c r="F75" s="38" t="n">
        <f aca="false">-(F65-E65)*C58</f>
        <v>-4.563</v>
      </c>
      <c r="G75" s="38" t="n">
        <f aca="false">-(G65-F65)*D58</f>
        <v>-9.03474</v>
      </c>
      <c r="H75" s="38" t="n">
        <f aca="false">-(H65-G65)*E58</f>
        <v>-8.88416099999999</v>
      </c>
      <c r="I75" s="38" t="n">
        <f aca="false">-(I65-H65)*F58</f>
        <v>-8.17342812000001</v>
      </c>
      <c r="J75" s="39" t="n">
        <f aca="false">-(J65-I65)*G58</f>
        <v>-7.62853291200001</v>
      </c>
    </row>
    <row r="76" customFormat="false" ht="15" hidden="false" customHeight="true" outlineLevel="0" collapsed="false">
      <c r="A76" s="41" t="s">
        <v>49</v>
      </c>
      <c r="B76" s="42" t="n">
        <f aca="false">B73+B69-B74</f>
        <v>36</v>
      </c>
      <c r="C76" s="42" t="n">
        <f aca="false">C73+C69-C74</f>
        <v>202.5</v>
      </c>
      <c r="D76" s="42" t="n">
        <f aca="false">D73+D69-D74</f>
        <v>328.25</v>
      </c>
      <c r="E76" s="42" t="n">
        <f aca="false">E73+E69-E74</f>
        <v>308.5</v>
      </c>
      <c r="F76" s="43" t="n">
        <f aca="false">F73+F69+F74+F75</f>
        <v>430.443</v>
      </c>
      <c r="G76" s="43" t="n">
        <f aca="false">G73+G69+G74+G75</f>
        <v>578.307015</v>
      </c>
      <c r="H76" s="43" t="n">
        <f aca="false">H73+H69+H74+H75</f>
        <v>723.31877475</v>
      </c>
      <c r="I76" s="43" t="n">
        <f aca="false">I73+I69+I74+I75</f>
        <v>875.46496752</v>
      </c>
      <c r="J76" s="44" t="n">
        <f aca="false">J73+J69+J74+J75</f>
        <v>999.337811472</v>
      </c>
    </row>
    <row r="78" customFormat="false" ht="18" hidden="false" customHeight="true" outlineLevel="0" collapsed="false">
      <c r="A78" s="17" t="s">
        <v>50</v>
      </c>
      <c r="B78" s="17"/>
      <c r="C78" s="17"/>
      <c r="D78" s="17"/>
      <c r="E78" s="17"/>
      <c r="F78" s="17"/>
      <c r="G78" s="17"/>
      <c r="H78" s="17"/>
      <c r="I78" s="17"/>
    </row>
    <row r="79" customFormat="false" ht="15.75" hidden="false" customHeight="true" outlineLevel="0" collapsed="false">
      <c r="A79" s="4" t="s">
        <v>51</v>
      </c>
      <c r="F79" s="18" t="s">
        <v>14</v>
      </c>
      <c r="G79" s="18" t="s">
        <v>15</v>
      </c>
      <c r="H79" s="18" t="s">
        <v>16</v>
      </c>
      <c r="I79" s="18" t="s">
        <v>17</v>
      </c>
      <c r="J79" s="18" t="s">
        <v>18</v>
      </c>
    </row>
    <row r="80" customFormat="false" ht="15" hidden="false" customHeight="true" outlineLevel="0" collapsed="false">
      <c r="A80" s="6" t="s">
        <v>52</v>
      </c>
      <c r="F80" s="45" t="n">
        <v>0.5</v>
      </c>
      <c r="G80" s="45" t="n">
        <v>1.5</v>
      </c>
      <c r="H80" s="45" t="n">
        <v>2.5</v>
      </c>
      <c r="I80" s="45" t="n">
        <v>3.5</v>
      </c>
      <c r="J80" s="45" t="n">
        <v>4.5</v>
      </c>
    </row>
    <row r="81" customFormat="false" ht="15" hidden="false" customHeight="true" outlineLevel="0" collapsed="false">
      <c r="A81" s="6" t="s">
        <v>53</v>
      </c>
      <c r="F81" s="46" t="n">
        <f aca="false">1/(1+C61)^F80</f>
        <v>0.957826285221151</v>
      </c>
      <c r="G81" s="46" t="n">
        <f aca="false">1/(1+C61)^G80</f>
        <v>0.878739711212065</v>
      </c>
      <c r="H81" s="46" t="n">
        <f aca="false">1/(1+C61)^H80</f>
        <v>0.806183221295473</v>
      </c>
      <c r="I81" s="46" t="n">
        <f aca="false">1/(1+C61)^I80</f>
        <v>0.73961763421603</v>
      </c>
      <c r="J81" s="46" t="n">
        <f aca="false">1/(1+C61)^J80</f>
        <v>0.678548288271587</v>
      </c>
    </row>
    <row r="82" customFormat="false" ht="15" hidden="false" customHeight="true" outlineLevel="0" collapsed="false">
      <c r="A82" s="6" t="s">
        <v>54</v>
      </c>
      <c r="F82" s="47" t="n">
        <f aca="false">F76*F81</f>
        <v>412.289619689448</v>
      </c>
      <c r="G82" s="47" t="n">
        <f aca="false">G76*G81</f>
        <v>508.181339353012</v>
      </c>
      <c r="H82" s="47" t="n">
        <f aca="false">H76*H81</f>
        <v>583.127459851449</v>
      </c>
      <c r="I82" s="47" t="n">
        <f aca="false">I76*I81</f>
        <v>647.509328116156</v>
      </c>
      <c r="J82" s="47" t="n">
        <f aca="false">J76*J81</f>
        <v>678.0989613794</v>
      </c>
    </row>
    <row r="84" customFormat="false" ht="15" hidden="false" customHeight="true" outlineLevel="0" collapsed="false">
      <c r="A84" s="4" t="s">
        <v>55</v>
      </c>
      <c r="I84" s="48" t="n">
        <f aca="false">J76*(1+C60)/(C61-C60)</f>
        <v>20786.2264786176</v>
      </c>
    </row>
    <row r="85" customFormat="false" ht="15" hidden="false" customHeight="true" outlineLevel="0" collapsed="false">
      <c r="A85" s="6" t="s">
        <v>56</v>
      </c>
      <c r="I85" s="48" t="n">
        <f aca="false">I84/(1+C61)^J80</f>
        <v>14104.4583966915</v>
      </c>
    </row>
    <row r="87" customFormat="false" ht="18" hidden="false" customHeight="true" outlineLevel="0" collapsed="false">
      <c r="A87" s="8" t="s">
        <v>57</v>
      </c>
      <c r="B87" s="8"/>
      <c r="C87" s="8"/>
      <c r="D87" s="8"/>
      <c r="E87" s="8"/>
      <c r="F87" s="8"/>
      <c r="G87" s="8"/>
      <c r="H87" s="8"/>
      <c r="I87" s="8"/>
    </row>
    <row r="88" customFormat="false" ht="15.75" hidden="false" customHeight="true" outlineLevel="0" collapsed="false">
      <c r="A88" s="9" t="s">
        <v>58</v>
      </c>
      <c r="B88" s="12" t="n">
        <f aca="false">SUM(F82:J82)</f>
        <v>2829.20670838946</v>
      </c>
    </row>
    <row r="89" customFormat="false" ht="15.75" hidden="false" customHeight="true" outlineLevel="0" collapsed="false">
      <c r="A89" s="9" t="s">
        <v>59</v>
      </c>
      <c r="B89" s="12" t="n">
        <f aca="false">I85</f>
        <v>14104.4583966915</v>
      </c>
    </row>
    <row r="90" customFormat="false" ht="15.75" hidden="false" customHeight="true" outlineLevel="0" collapsed="false">
      <c r="A90" s="20" t="s">
        <v>11</v>
      </c>
      <c r="B90" s="49" t="n">
        <f aca="false">B88+B89</f>
        <v>16933.665105081</v>
      </c>
    </row>
    <row r="91" customFormat="false" ht="15" hidden="false" customHeight="false" outlineLevel="0" collapsed="false">
      <c r="A91" s="9" t="s">
        <v>60</v>
      </c>
      <c r="B91" s="14" t="n">
        <f aca="false">-B13</f>
        <v>70.73</v>
      </c>
    </row>
    <row r="92" customFormat="false" ht="15" hidden="false" customHeight="false" outlineLevel="0" collapsed="false">
      <c r="A92" s="20" t="s">
        <v>61</v>
      </c>
      <c r="B92" s="50" t="n">
        <f aca="false">B90+B91</f>
        <v>17004.395105081</v>
      </c>
    </row>
    <row r="93" customFormat="false" ht="15.75" hidden="false" customHeight="true" outlineLevel="0" collapsed="false">
      <c r="A93" s="9" t="s">
        <v>6</v>
      </c>
      <c r="B93" s="51" t="n">
        <f aca="false">B9</f>
        <v>435.53</v>
      </c>
    </row>
    <row r="94" customFormat="false" ht="15.75" hidden="false" customHeight="true" outlineLevel="0" collapsed="false">
      <c r="A94" s="20" t="s">
        <v>62</v>
      </c>
      <c r="B94" s="52" t="n">
        <f aca="false">B92/B93</f>
        <v>39.0429938352834</v>
      </c>
    </row>
    <row r="95" customFormat="false" ht="15.75" hidden="false" customHeight="true" outlineLevel="0" collapsed="false">
      <c r="A95" s="9" t="s">
        <v>63</v>
      </c>
      <c r="B95" s="53" t="n">
        <f aca="false">B8</f>
        <v>104.49</v>
      </c>
    </row>
    <row r="96" customFormat="false" ht="15.75" hidden="false" customHeight="true" outlineLevel="0" collapsed="false">
      <c r="A96" s="20" t="s">
        <v>64</v>
      </c>
      <c r="B96" s="54" t="n">
        <f aca="false">B94/B95-1</f>
        <v>-0.626347077851628</v>
      </c>
    </row>
    <row r="97" customFormat="false" ht="13.5" hidden="false" customHeight="true" outlineLevel="0" collapsed="false">
      <c r="A97" s="55" t="s">
        <v>65</v>
      </c>
      <c r="B97" s="56" t="n">
        <f aca="false">B89/B90</f>
        <v>0.832924137165051</v>
      </c>
    </row>
    <row r="98" customFormat="false" ht="18" hidden="false" customHeight="true" outlineLevel="0" collapsed="false">
      <c r="A98" s="17" t="s">
        <v>66</v>
      </c>
      <c r="B98" s="17"/>
      <c r="C98" s="17"/>
      <c r="D98" s="17"/>
      <c r="E98" s="17"/>
      <c r="F98" s="17"/>
      <c r="G98" s="17"/>
      <c r="H98" s="17"/>
      <c r="I98" s="17"/>
    </row>
    <row r="99" customFormat="false" ht="12" hidden="false" customHeight="true" outlineLevel="0" collapsed="false"/>
    <row r="100" customFormat="false" ht="18" hidden="false" customHeight="true" outlineLevel="0" collapsed="false">
      <c r="A100" s="8" t="s">
        <v>67</v>
      </c>
      <c r="B100" s="8"/>
      <c r="C100" s="8"/>
      <c r="D100" s="8"/>
      <c r="E100" s="8"/>
      <c r="F100" s="8"/>
      <c r="G100" s="8"/>
      <c r="H100" s="8"/>
      <c r="I100" s="8"/>
    </row>
    <row r="101" customFormat="false" ht="15.75" hidden="false" customHeight="true" outlineLevel="0" collapsed="false">
      <c r="A101" s="20" t="s">
        <v>68</v>
      </c>
      <c r="B101" s="57" t="n">
        <v>0.015</v>
      </c>
      <c r="C101" s="57" t="n">
        <v>0.02</v>
      </c>
      <c r="D101" s="57" t="n">
        <v>0.03</v>
      </c>
      <c r="E101" s="57" t="n">
        <v>0.04</v>
      </c>
      <c r="F101" s="58" t="n">
        <v>0.045</v>
      </c>
    </row>
    <row r="102" customFormat="false" ht="15.75" hidden="false" customHeight="true" outlineLevel="0" collapsed="false">
      <c r="A102" s="59" t="n">
        <v>0.08</v>
      </c>
      <c r="B102" s="60" t="n">
        <f aca="false">(F76/(1+A102)^0.5+G76/(1+A102)^1.5+H76/(1+A102)^2.5+I76/(1+A102)^3.5+J76/(1+A102)^4.5+(J76*(1+B101)/(A102-B101))/(1+A102)^4.5-(-B13))/B9</f>
        <v>31.8420562073121</v>
      </c>
      <c r="C102" s="60" t="n">
        <f aca="false">(F76/(1+A102)^0.5+G76/(1+A102)^1.5+H76/(1+A102)^2.5+I76/(1+A102)^3.5+J76/(1+A102)^4.5+(J76*(1+C101)/(A102-C101))/(1+A102)^4.5-(-B13))/B9</f>
        <v>34.0891256698334</v>
      </c>
      <c r="D102" s="60" t="n">
        <f aca="false">(F76/(1+A102)^0.5+G76/(1+A102)^1.5+H76/(1+A102)^2.5+I76/(1+A102)^3.5+J76/(1+A102)^4.5+(J76*(1+D101)/(A102-D101))/(1+A102)^4.5-(-B13))/B9</f>
        <v>39.9315062723886</v>
      </c>
      <c r="E102" s="60" t="n">
        <f aca="false">(F76/(1+A102)^0.5+G76/(1+A102)^1.5+H76/(1+A102)^2.5+I76/(1+A102)^3.5+J76/(1+A102)^4.5+(J76*(1+E101)/(A102-E101))/(1+A102)^4.5-(-B13))/B9</f>
        <v>48.6950771762215</v>
      </c>
      <c r="F102" s="61" t="n">
        <f aca="false">(F76/(1+A102)^0.5+G76/(1+A102)^1.5+H76/(1+A102)^2.5+I76/(1+A102)^3.5+J76/(1+A102)^4.5+(J76*(1+F101)/(A102-F101))/(1+A102)^4.5-(-B13))/B9</f>
        <v>54.9547706789593</v>
      </c>
    </row>
    <row r="103" customFormat="false" ht="15.75" hidden="false" customHeight="true" outlineLevel="0" collapsed="false">
      <c r="A103" s="59" t="n">
        <v>0.088</v>
      </c>
      <c r="B103" s="60" t="n">
        <f aca="false">(F76/(1+A103)^0.5+G76/(1+A103)^1.5+H76/(1+A103)^2.5+I76/(1+A103)^3.5+J76/(1+A103)^4.5+(J76*(1+B101)/(A103-B101))/(1+A103)^4.5-(-B13))/B9</f>
        <v>28.1940377717975</v>
      </c>
      <c r="C103" s="60" t="n">
        <f aca="false">(F76/(1+A103)^0.5+G76/(1+A103)^1.5+H76/(1+A103)^2.5+I76/(1+A103)^3.5+J76/(1+A103)^4.5+(J76*(1+C101)/(A103-C101))/(1+A103)^4.5-(-B13))/B9</f>
        <v>29.9144453321103</v>
      </c>
      <c r="D103" s="60" t="n">
        <f aca="false">(F76/(1+A103)^0.5+G76/(1+A103)^1.5+H76/(1+A103)^2.5+I76/(1+A103)^3.5+J76/(1+A103)^4.5+(J76*(1+D101)/(A103-D101))/(1+A103)^4.5-(-B13))/B9</f>
        <v>34.2451264322082</v>
      </c>
      <c r="E103" s="60" t="n">
        <f aca="false">(F76/(1+A103)^0.5+G76/(1+A103)^1.5+H76/(1+A103)^2.5+I76/(1+A103)^3.5+J76/(1+A103)^4.5+(J76*(1+E101)/(A103-E101))/(1+A103)^4.5-(-B13))/B9</f>
        <v>40.3802579906803</v>
      </c>
      <c r="F103" s="61" t="n">
        <f aca="false">(F76/(1+A103)^0.5+G76/(1+A103)^1.5+H76/(1+A103)^2.5+I76/(1+A103)^3.5+J76/(1+A103)^4.5+(J76*(1+F101)/(A103-F101))/(1+A103)^4.5-(-B13))/B9</f>
        <v>44.5179048556963</v>
      </c>
    </row>
    <row r="104" customFormat="false" ht="15.75" hidden="false" customHeight="true" outlineLevel="0" collapsed="false">
      <c r="A104" s="59" t="n">
        <v>0.098</v>
      </c>
      <c r="B104" s="60" t="n">
        <f aca="false">(F76/(1+A104)^0.5+G76/(1+A104)^1.5+H76/(1+A104)^2.5+I76/(1+A104)^3.5+J76/(1+A104)^4.5+(J76*(1+B101)/(A104-B101))/(1+A104)^4.5-(-B13))/B9</f>
        <v>24.6286812026159</v>
      </c>
      <c r="C104" s="60" t="n">
        <f aca="false">(F76/(1+A104)^0.5+G76/(1+A104)^1.5+H76/(1+A104)^2.5+I76/(1+A104)^3.5+J76/(1+A104)^4.5+(J76*(1+C101)/(A104-C101))/(1+A104)^4.5-(-B13))/B9</f>
        <v>25.9062472560322</v>
      </c>
      <c r="D104" s="62" t="n">
        <f aca="false">(F76/(1+A104)^0.5+G76/(1+A104)^1.5+H76/(1+A104)^2.5+I76/(1+A104)^3.5+J76/(1+A104)^4.5+(J76*(1+D101)/(A104-D101))/(1+A104)^4.5-(-B13))/B9</f>
        <v>29.0250114452543</v>
      </c>
      <c r="E104" s="60" t="n">
        <f aca="false">(F76/(1+A104)^0.5+G76/(1+A104)^1.5+H76/(1+A104)^2.5+I76/(1+A104)^3.5+J76/(1+A104)^4.5+(J76*(1+E101)/(A104-E101))/(1+A104)^4.5-(-B13))/B9</f>
        <v>33.2192115617944</v>
      </c>
      <c r="F104" s="61" t="n">
        <f aca="false">(F76/(1+A104)^0.5+G76/(1+A104)^1.5+H76/(1+A104)^2.5+I76/(1+A104)^3.5+J76/(1+A104)^4.5+(J76*(1+F101)/(A104-F101))/(1+A104)^4.5-(-B13))/B9</f>
        <v>35.9098305044806</v>
      </c>
    </row>
    <row r="105" customFormat="false" ht="15.75" hidden="false" customHeight="true" outlineLevel="0" collapsed="false">
      <c r="A105" s="59" t="n">
        <v>0.108</v>
      </c>
      <c r="B105" s="60" t="n">
        <f aca="false">(F76/(1+A105)^0.5+G76/(1+A105)^1.5+H76/(1+A105)^2.5+I76/(1+A105)^3.5+J76/(1+A105)^4.5+(J76*(1+B101)/(A105-B101))/(1+A105)^4.5-(-B13))/B9</f>
        <v>21.8355345290215</v>
      </c>
      <c r="C105" s="60" t="n">
        <f aca="false">(F76/(1+A105)^0.5+G76/(1+A105)^1.5+H76/(1+A105)^2.5+I76/(1+A105)^3.5+J76/(1+A105)^4.5+(J76*(1+C101)/(A105-C101))/(1+A105)^4.5-(-B13))/B9</f>
        <v>22.8145948881426</v>
      </c>
      <c r="D105" s="60" t="n">
        <f aca="false">(F76/(1+A105)^0.5+G76/(1+A105)^1.5+H76/(1+A105)^2.5+I76/(1+A105)^3.5+J76/(1+A105)^4.5+(J76*(1+D101)/(A105-D101))/(1+A105)^4.5-(-B13))/B9</f>
        <v>25.14927728297</v>
      </c>
      <c r="E105" s="60" t="n">
        <f aca="false">(F76/(1+A105)^0.5+G76/(1+A105)^1.5+H76/(1+A105)^2.5+I76/(1+A105)^3.5+J76/(1+A105)^4.5+(J76*(1+E101)/(A105-E101))/(1+A105)^4.5-(-B13))/B9</f>
        <v>28.1706309703936</v>
      </c>
      <c r="F105" s="61" t="n">
        <f aca="false">(F76/(1+A105)^0.5+G76/(1+A105)^1.5+H76/(1+A105)^2.5+I76/(1+A105)^3.5+J76/(1+A105)^4.5+(J76*(1+F101)/(A105-F101))/(1+A105)^4.5-(-B13))/B9</f>
        <v>30.0409927768939</v>
      </c>
    </row>
    <row r="106" customFormat="false" ht="15.75" hidden="false" customHeight="true" outlineLevel="0" collapsed="false">
      <c r="A106" s="63" t="n">
        <v>0.118</v>
      </c>
      <c r="B106" s="64" t="n">
        <f aca="false">(F76/(1+A106)^0.5+G76/(1+A106)^1.5+H76/(1+A106)^2.5+I76/(1+A106)^3.5+J76/(1+A106)^4.5+(J76*(1+B101)/(A106-B101))/(1+A106)^4.5-(-B13))/B9</f>
        <v>19.589469714841</v>
      </c>
      <c r="C106" s="64" t="n">
        <f aca="false">(F76/(1+A106)^0.5+G76/(1+A106)^1.5+H76/(1+A106)^2.5+I76/(1+A106)^3.5+J76/(1+A106)^4.5+(J76*(1+C101)/(A106-C101))/(1+A106)^4.5-(-B13))/B9</f>
        <v>20.3586969212118</v>
      </c>
      <c r="D106" s="64" t="n">
        <f aca="false">(F76/(1+A106)^0.5+G76/(1+A106)^1.5+H76/(1+A106)^2.5+I76/(1+A106)^3.5+J76/(1+A106)^4.5+(J76*(1+D101)/(A106-D101))/(1+A106)^4.5-(-B13))/B9</f>
        <v>22.1593878815797</v>
      </c>
      <c r="E106" s="64" t="n">
        <f aca="false">(F76/(1+A106)^0.5+G76/(1+A106)^1.5+H76/(1+A106)^2.5+I76/(1+A106)^3.5+J76/(1+A106)^4.5+(J76*(1+E101)/(A106-E101))/(1+A106)^4.5-(-B13))/B9</f>
        <v>24.4217944728112</v>
      </c>
      <c r="F106" s="65" t="n">
        <f aca="false">(F76/(1+A106)^0.5+G76/(1+A106)^1.5+H76/(1+A106)^2.5+I76/(1+A106)^3.5+J76/(1+A106)^4.5+(J76*(1+F101)/(A106-F101))/(1+A106)^4.5-(-B13))/B9</f>
        <v>25.7854368017727</v>
      </c>
    </row>
    <row r="109" customFormat="false" ht="18" hidden="false" customHeight="true" outlineLevel="0" collapsed="false">
      <c r="A109" s="8" t="s">
        <v>69</v>
      </c>
      <c r="B109" s="8"/>
      <c r="C109" s="8"/>
      <c r="D109" s="8"/>
      <c r="E109" s="8"/>
      <c r="F109" s="8"/>
      <c r="G109" s="8"/>
      <c r="H109" s="8"/>
      <c r="I109" s="8"/>
    </row>
    <row r="110" customFormat="false" ht="15.75" hidden="false" customHeight="true" outlineLevel="0" collapsed="false">
      <c r="A110" s="20" t="s">
        <v>70</v>
      </c>
      <c r="B110" s="57" t="n">
        <v>0</v>
      </c>
      <c r="C110" s="57" t="n">
        <v>0.03</v>
      </c>
      <c r="D110" s="57" t="n">
        <v>0.05</v>
      </c>
      <c r="E110" s="57" t="n">
        <v>0.08</v>
      </c>
      <c r="F110" s="58" t="n">
        <v>0.12</v>
      </c>
    </row>
    <row r="111" customFormat="false" ht="15.75" hidden="false" customHeight="true" outlineLevel="0" collapsed="false">
      <c r="A111" s="59" t="n">
        <v>0.08</v>
      </c>
      <c r="B111" s="60" t="n">
        <f aca="false">(((((E65*(1+B110))*C55-(E65*(1+B110))*C56)+(-((E65*(1+B110))*C55-(E65*(1+B110))*C56)*C59))+(E65*(1+B110))*C56+(-(E65*(1+B110))*C57)+(-((E65*(1+B110)-E65)*C58)))/(1+A111)^0.5+G76/(1+A111)^1.5+H76/(1+A111)^2.5+I76/(1+A111)^3.5+J76/(1+A111)^4.5+(J76*(1+C60)/((A111)-C60))/(1+A111)^4.5-(-B13))/B9</f>
        <v>48.6177865017671</v>
      </c>
      <c r="C111" s="60" t="n">
        <f aca="false">(((((E65*(1+C110))*C55-(E65*(1+C110))*C56)+(-((E65*(1+C110))*C55-(E65*(1+C110))*C56)*C59))+(E65*(1+C110))*C56+(-(E65*(1+C110))*C57)+(-((E65*(1+C110)-E65)*C58)))/(1+A111)^0.5+G76/(1+A111)^1.5+H76/(1+A111)^2.5+I76/(1+A111)^3.5+J76/(1+A111)^4.5+(J76*(1+C60)/((A111)-C60))/(1+A111)^4.5-(-B13))/B9</f>
        <v>48.6409737041035</v>
      </c>
      <c r="D111" s="60" t="n">
        <f aca="false">(((((E65*(1+D110))*C55-(E65*(1+D110))*C56)+(-((E65*(1+D110))*C55-(E65*(1+D110))*C56)*C59))+(E65*(1+D110))*C56+(-(E65*(1+D110))*C57)+(-((E65*(1+D110)-E65)*C58)))/(1+A111)^0.5+G76/(1+A111)^1.5+H76/(1+A111)^2.5+I76/(1+A111)^3.5+J76/(1+A111)^4.5+(J76*(1+C60)/((A111)-C60))/(1+A111)^4.5-(-B13))/B9</f>
        <v>48.6564318389943</v>
      </c>
      <c r="E111" s="60" t="n">
        <f aca="false">(((((E65*(1+E110))*C55-(E65*(1+E110))*C56)+(-((E65*(1+E110))*C55-(E65*(1+E110))*C56)*C59))+(E65*(1+E110))*C56+(-(E65*(1+E110))*C57)+(-((E65*(1+E110)-E65)*C58)))/(1+A111)^0.5+G76/(1+A111)^1.5+H76/(1+A111)^2.5+I76/(1+A111)^3.5+J76/(1+A111)^4.5+(J76*(1+C60)/((A111)-C60))/(1+A111)^4.5-(-B13))/B9</f>
        <v>48.6796190413306</v>
      </c>
      <c r="F111" s="61" t="n">
        <f aca="false">(((((E65*(1+F110))*C55-(E65*(1+F110))*C56)+(-((E65*(1+F110))*C55-(E65*(1+F110))*C56)*C59))+(E65*(1+F110))*C56+(-(E65*(1+F110))*C57)+(-((E65*(1+F110)-E65)*C58)))/(1+A111)^0.5+G76/(1+A111)^1.5+H76/(1+A111)^2.5+I76/(1+A111)^3.5+J76/(1+A111)^4.5+(J76*(1+C60)/((A111)-C60))/(1+A111)^4.5-(-B13))/B9</f>
        <v>48.7105353111124</v>
      </c>
    </row>
    <row r="112" customFormat="false" ht="15.75" hidden="false" customHeight="true" outlineLevel="0" collapsed="false">
      <c r="A112" s="59" t="n">
        <v>0.088</v>
      </c>
      <c r="B112" s="60" t="n">
        <f aca="false">(((((E65*(1+B110))*C55-(E65*(1+B110))*C56)+(-((E65*(1+B110))*C55-(E65*(1+B110))*C56)*C59))+(E65*(1+B110))*C56+(-(E65*(1+B110))*C57)+(-((E65*(1+B110)-E65)*C58)))/(1+A112)^0.5+G76/(1+A112)^1.5+H76/(1+A112)^2.5+I76/(1+A112)^3.5+J76/(1+A112)^4.5+(J76*(1+C60)/((A112)-C60))/(1+A112)^4.5-(-B13))/B9</f>
        <v>40.3032519973938</v>
      </c>
      <c r="C112" s="60" t="n">
        <f aca="false">(((((E65*(1+C110))*C55-(E65*(1+C110))*C56)+(-((E65*(1+C110))*C55-(E65*(1+C110))*C56)*C59))+(E65*(1+C110))*C56+(-(E65*(1+C110))*C57)+(-((E65*(1+C110)-E65)*C58)))/(1+A112)^0.5+G76/(1+A112)^1.5+H76/(1+A112)^2.5+I76/(1+A112)^3.5+J76/(1+A112)^4.5+(J76*(1+C60)/((A112)-C60))/(1+A112)^4.5-(-B13))/B9</f>
        <v>40.3263537953797</v>
      </c>
      <c r="D112" s="60" t="n">
        <f aca="false">(((((E65*(1+D110))*C55-(E65*(1+D110))*C56)+(-((E65*(1+D110))*C55-(E65*(1+D110))*C56)*C59))+(E65*(1+D110))*C56+(-(E65*(1+D110))*C57)+(-((E65*(1+D110)-E65)*C58)))/(1+A112)^0.5+G76/(1+A112)^1.5+H76/(1+A112)^2.5+I76/(1+A112)^3.5+J76/(1+A112)^4.5+(J76*(1+C60)/((A112)-C60))/(1+A112)^4.5-(-B13))/B9</f>
        <v>40.341754994037</v>
      </c>
      <c r="E112" s="60" t="n">
        <f aca="false">(((((E65*(1+E110))*C55-(E65*(1+E110))*C56)+(-((E65*(1+E110))*C55-(E65*(1+E110))*C56)*C59))+(E65*(1+E110))*C56+(-(E65*(1+E110))*C57)+(-((E65*(1+E110)-E65)*C58)))/(1+A112)^0.5+G76/(1+A112)^1.5+H76/(1+A112)^2.5+I76/(1+A112)^3.5+J76/(1+A112)^4.5+(J76*(1+C60)/((A112)-C60))/(1+A112)^4.5-(-B13))/B9</f>
        <v>40.364856792023</v>
      </c>
      <c r="F112" s="61" t="n">
        <f aca="false">(((((E65*(1+F110))*C55-(E65*(1+F110))*C56)+(-((E65*(1+F110))*C55-(E65*(1+F110))*C56)*C59))+(E65*(1+F110))*C56+(-(E65*(1+F110))*C57)+(-((E65*(1+F110)-E65)*C58)))/(1+A112)^0.5+G76/(1+A112)^1.5+H76/(1+A112)^2.5+I76/(1+A112)^3.5+J76/(1+A112)^4.5+(J76*(1+C60)/((A112)-C60))/(1+A112)^4.5-(-B13))/B9</f>
        <v>40.3956591893376</v>
      </c>
    </row>
    <row r="113" customFormat="false" ht="15.75" hidden="false" customHeight="true" outlineLevel="0" collapsed="false">
      <c r="A113" s="59" t="n">
        <v>0.098</v>
      </c>
      <c r="B113" s="60" t="n">
        <f aca="false">(((((E65*(1+B110))*C55-(E65*(1+B110))*C56)+(-((E65*(1+B110))*C55-(E65*(1+B110))*C56)*C59))+(E65*(1+B110))*C56+(-(E65*(1+B110))*C57)+(-((E65*(1+B110)-E65)*C58)))/(1+A113)^0.5+G76/(1+A113)^1.5+H76/(1+A113)^2.5+I76/(1+A113)^3.5+J76/(1+A113)^4.5+(J76*(1+C60)/((A113)-C60))/(1+A113)^4.5-(-B13))/B9</f>
        <v>33.1425570353963</v>
      </c>
      <c r="C113" s="60" t="n">
        <f aca="false">(((((E65*(1+C110))*C55-(E65*(1+C110))*C56)+(-((E65*(1+C110))*C55-(E65*(1+C110))*C56)*C59))+(E65*(1+C110))*C56+(-(E65*(1+C110))*C57)+(-((E65*(1+C110)-E65)*C58)))/(1+A113)^0.5+G76/(1+A113)^1.5+H76/(1+A113)^2.5+I76/(1+A113)^3.5+J76/(1+A113)^4.5+(J76*(1+C60)/((A113)-C60))/(1+A113)^4.5-(-B13))/B9</f>
        <v>33.1655533933158</v>
      </c>
      <c r="D113" s="62" t="n">
        <f aca="false">(((((E65*(1+D110))*C55-(E65*(1+D110))*C56)+(-((E65*(1+D110))*C55-(E65*(1+D110))*C56)*C59))+(E65*(1+D110))*C56+(-(E65*(1+D110))*C57)+(-((E65*(1+D110)-E65)*C58)))/(1+A113)^0.5+G76/(1+A113)^1.5+H76/(1+A113)^2.5+I76/(1+A113)^3.5+J76/(1+A113)^4.5+(J76*(1+C60)/((A113)-C60))/(1+A113)^4.5-(-B13))/B9</f>
        <v>33.1808842985954</v>
      </c>
      <c r="E113" s="60" t="n">
        <f aca="false">(((((E65*(1+E110))*C55-(E65*(1+E110))*C56)+(-((E65*(1+E110))*C55-(E65*(1+E110))*C56)*C59))+(E65*(1+E110))*C56+(-(E65*(1+E110))*C57)+(-((E65*(1+E110)-E65)*C58)))/(1+A113)^0.5+G76/(1+A113)^1.5+H76/(1+A113)^2.5+I76/(1+A113)^3.5+J76/(1+A113)^4.5+(J76*(1+C60)/((A113)-C60))/(1+A113)^4.5-(-B13))/B9</f>
        <v>33.2038806565148</v>
      </c>
      <c r="F113" s="61" t="n">
        <f aca="false">(((((E65*(1+F110))*C55-(E65*(1+F110))*C56)+(-((E65*(1+F110))*C55-(E65*(1+F110))*C56)*C59))+(E65*(1+F110))*C56+(-(E65*(1+F110))*C57)+(-((E65*(1+F110)-E65)*C58)))/(1+A113)^0.5+G76/(1+A113)^1.5+H76/(1+A113)^2.5+I76/(1+A113)^3.5+J76/(1+A113)^4.5+(J76*(1+C60)/((A113)-C60))/(1+A113)^4.5-(-B13))/B9</f>
        <v>33.2345424670741</v>
      </c>
    </row>
    <row r="114" customFormat="false" ht="15.75" hidden="false" customHeight="true" outlineLevel="0" collapsed="false">
      <c r="A114" s="59" t="n">
        <v>0.108</v>
      </c>
      <c r="B114" s="60" t="n">
        <f aca="false">(((((E65*(1+B110))*C55-(E65*(1+B110))*C56)+(-((E65*(1+B110))*C55-(E65*(1+B110))*C56)*C59))+(E65*(1+B110))*C56+(-(E65*(1+B110))*C57)+(-((E65*(1+B110)-E65)*C58)))/(1+A114)^0.5+G76/(1+A114)^1.5+H76/(1+A114)^2.5+I76/(1+A114)^3.5+J76/(1+A114)^4.5+(J76*(1+C60)/((A114)-C60))/(1+A114)^4.5-(-B13))/B9</f>
        <v>28.094323141957</v>
      </c>
      <c r="C114" s="60" t="n">
        <f aca="false">(((((E65*(1+C110))*C55-(E65*(1+C110))*C56)+(-((E65*(1+C110))*C55-(E65*(1+C110))*C56)*C59))+(E65*(1+C110))*C56+(-(E65*(1+C110))*C57)+(-((E65*(1+C110)-E65)*C58)))/(1+A114)^0.5+G76/(1+A114)^1.5+H76/(1+A114)^2.5+I76/(1+A114)^3.5+J76/(1+A114)^4.5+(J76*(1+C60)/((A114)-C60))/(1+A114)^4.5-(-B13))/B9</f>
        <v>28.117215490488</v>
      </c>
      <c r="D114" s="60" t="n">
        <f aca="false">(((((E65*(1+D110))*C55-(E65*(1+D110))*C56)+(-((E65*(1+D110))*C55-(E65*(1+D110))*C56)*C59))+(E65*(1+D110))*C56+(-(E65*(1+D110))*C57)+(-((E65*(1+D110)-E65)*C58)))/(1+A114)^0.5+G76/(1+A114)^1.5+H76/(1+A114)^2.5+I76/(1+A114)^3.5+J76/(1+A114)^4.5+(J76*(1+C60)/((A114)-C60))/(1+A114)^4.5-(-B13))/B9</f>
        <v>28.1324770561753</v>
      </c>
      <c r="E114" s="60" t="n">
        <f aca="false">(((((E65*(1+E110))*C55-(E65*(1+E110))*C56)+(-((E65*(1+E110))*C55-(E65*(1+E110))*C56)*C59))+(E65*(1+E110))*C56+(-(E65*(1+E110))*C57)+(-((E65*(1+E110)-E65)*C58)))/(1+A114)^0.5+G76/(1+A114)^1.5+H76/(1+A114)^2.5+I76/(1+A114)^3.5+J76/(1+A114)^4.5+(J76*(1+C60)/((A114)-C60))/(1+A114)^4.5-(-B13))/B9</f>
        <v>28.1553694047062</v>
      </c>
      <c r="F114" s="61" t="n">
        <f aca="false">(((((E65*(1+F110))*C55-(E65*(1+F110))*C56)+(-((E65*(1+F110))*C55-(E65*(1+F110))*C56)*C59))+(E65*(1+F110))*C56+(-(E65*(1+F110))*C57)+(-((E65*(1+F110)-E65)*C58)))/(1+A114)^0.5+G76/(1+A114)^1.5+H76/(1+A114)^2.5+I76/(1+A114)^3.5+J76/(1+A114)^4.5+(J76*(1+C60)/((A114)-C60))/(1+A114)^4.5-(-B13))/B9</f>
        <v>28.1858925360809</v>
      </c>
    </row>
    <row r="115" customFormat="false" ht="15.75" hidden="false" customHeight="true" outlineLevel="0" collapsed="false">
      <c r="A115" s="63" t="n">
        <v>0.118</v>
      </c>
      <c r="B115" s="64" t="n">
        <f aca="false">(((((E65*(1+B110))*C55-(E65*(1+B110))*C56)+(-((E65*(1+B110))*C55-(E65*(1+B110))*C56)*C59))+(E65*(1+B110))*C56+(-(E65*(1+B110))*C57)+(-((E65*(1+B110)-E65)*C58)))/(1+A115)^0.5+G76/(1+A115)^1.5+H76/(1+A115)^2.5+I76/(1+A115)^3.5+J76/(1+A115)^4.5+(J76*(1+C60)/((A115)-C60))/(1+A115)^4.5-(-B13))/B9</f>
        <v>24.3458286802894</v>
      </c>
      <c r="C115" s="64" t="n">
        <f aca="false">(((((E65*(1+C110))*C55-(E65*(1+C110))*C56)+(-((E65*(1+C110))*C55-(E65*(1+C110))*C56)*C59))+(E65*(1+C110))*C56+(-(E65*(1+C110))*C57)+(-((E65*(1+C110)-E65)*C58)))/(1+A115)^0.5+G76/(1+A115)^1.5+H76/(1+A115)^2.5+I76/(1+A115)^3.5+J76/(1+A115)^4.5+(J76*(1+C60)/((A115)-C60))/(1+A115)^4.5-(-B13))/B9</f>
        <v>24.3686184180459</v>
      </c>
      <c r="D115" s="64" t="n">
        <f aca="false">(((((E65*(1+D110))*C55-(E65*(1+D110))*C56)+(-((E65*(1+D110))*C55-(E65*(1+D110))*C56)*C59))+(E65*(1+D110))*C56+(-(E65*(1+D110))*C57)+(-((E65*(1+D110)-E65)*C58)))/(1+A115)^0.5+G76/(1+A115)^1.5+H76/(1+A115)^2.5+I76/(1+A115)^3.5+J76/(1+A115)^4.5+(J76*(1+C60)/((A115)-C60))/(1+A115)^4.5-(-B13))/B9</f>
        <v>24.3838115765503</v>
      </c>
      <c r="E115" s="64" t="n">
        <f aca="false">(((((E65*(1+E110))*C55-(E65*(1+E110))*C56)+(-((E65*(1+E110))*C55-(E65*(1+E110))*C56)*C59))+(E65*(1+E110))*C56+(-(E65*(1+E110))*C57)+(-((E65*(1+E110)-E65)*C58)))/(1+A115)^0.5+G76/(1+A115)^1.5+H76/(1+A115)^2.5+I76/(1+A115)^3.5+J76/(1+A115)^4.5+(J76*(1+C60)/((A115)-C60))/(1+A115)^4.5-(-B13))/B9</f>
        <v>24.4066013143068</v>
      </c>
      <c r="F115" s="65" t="n">
        <f aca="false">(((((E65*(1+F110))*C55-(E65*(1+F110))*C56)+(-((E65*(1+F110))*C55-(E65*(1+F110))*C56)*C59))+(E65*(1+F110))*C56+(-(E65*(1+F110))*C57)+(-((E65*(1+F110)-E65)*C58)))/(1+A115)^0.5+G76/(1+A115)^1.5+H76/(1+A115)^2.5+I76/(1+A115)^3.5+J76/(1+A115)^4.5+(J76*(1+C60)/((A115)-C60))/(1+A115)^4.5-(-B13))/B9</f>
        <v>24.4369876313156</v>
      </c>
    </row>
    <row r="117" customFormat="false" ht="18" hidden="false" customHeight="true" outlineLevel="0" collapsed="false">
      <c r="A117" s="8" t="s">
        <v>71</v>
      </c>
      <c r="B117" s="8"/>
      <c r="C117" s="8"/>
      <c r="D117" s="8"/>
      <c r="E117" s="8"/>
      <c r="F117" s="8"/>
      <c r="G117" s="8"/>
      <c r="H117" s="8"/>
      <c r="I117" s="8"/>
    </row>
    <row r="118" customFormat="false" ht="15.75" hidden="false" customHeight="true" outlineLevel="0" collapsed="false">
      <c r="A118" s="20" t="s">
        <v>72</v>
      </c>
      <c r="B118" s="57" t="n">
        <v>0.23</v>
      </c>
      <c r="C118" s="57" t="n">
        <v>0.26</v>
      </c>
      <c r="D118" s="57" t="n">
        <v>0.29</v>
      </c>
      <c r="E118" s="57" t="n">
        <v>0.33</v>
      </c>
      <c r="F118" s="58" t="n">
        <v>0.37</v>
      </c>
    </row>
    <row r="119" customFormat="false" ht="15.75" hidden="false" customHeight="true" outlineLevel="0" collapsed="false">
      <c r="A119" s="59" t="n">
        <v>0.08</v>
      </c>
      <c r="B119" s="60" t="n">
        <f aca="false">(((((((F65)*B118)-((F65)*C56)))*(1-C59))+(F65)*C56+(-(F65)*C57)+(-((F65-(E65))*C58)))/(1+A119)^0.5+((((((G65)*B118)-((G65)*C56)))*(1-C59))+(G65)*C56+(-(G65)*C57)+(-((G65-(F65))*C58)))/(1+A119)^1.5+((((((H65)*B118)-((H65)*C56)))*(1-C59))+(H65)*C56+(-(H65)*C57)+(-((H65-(G65))*C58)))/(1+A119)^2.5+((((((I65)*B118)-((I65)*C56)))*(1-C59))+(I65)*C56+(-(I65)*C57)+(-((I65-(H65))*C58)))/(1+A119)^3.5+((((((J65)*B118)-((J65)*C56)))*(1-C59))+(J65)*C56+(-(J65)*C57)+(-((J65-(I65))*C58)))/(1+A119)^4.5+(((((((J65)*B118)-((J65)*C56)))*(1-C59))+(J65)*C56+(-(J65)*C57))*(1+C60)/((A119)-(C60)))/(1+A119)^4.5-(-B13))/B9</f>
        <v>23.7673189741556</v>
      </c>
      <c r="C119" s="60" t="n">
        <f aca="false">(((((((F65)*C118)-((F65)*C56)))*(1-C59))+(F65)*C56+(-(F65)*C57)+(-((F65-(E65))*C58)))/(1+A119)^0.5+((((((G65)*C118)-((G65)*C56)))*(1-C59))+(G65)*C56+(-(G65)*C57)+(-((G65-(F65))*C58)))/(1+A119)^1.5+((((((H65)*C118)-((H65)*C56)))*(1-C59))+(H65)*C56+(-(H65)*C57)+(-((H65-(G65))*C58)))/(1+A119)^2.5+((((((I65)*C118)-((I65)*C56)))*(1-C59))+(I65)*C56+(-(I65)*C57)+(-((I65-(H65))*C58)))/(1+A119)^3.5+((((((J65)*C118)-((J65)*C56)))*(1-C59))+(J65)*C56+(-(J65)*C57)+(-((J65-(I65))*C58)))/(1+A119)^4.5+(((((((J65)*C118)-((J65)*C56)))*(1-C59))+(J65)*C56+(-(J65)*C57))*(1+C60)/((A119)-(C60)))/(1+A119)^4.5-(-B13))/B9</f>
        <v>28.9851091053334</v>
      </c>
      <c r="D119" s="60" t="n">
        <f aca="false">(((((((F65)*D118)-((F65)*C56)))*(1-C59))+(F65)*C56+(-(F65)*C57)+(-((F65-(E65))*C58)))/(1+A119)^0.5+((((((G65)*D118)-((G65)*C56)))*(1-C59))+(G65)*C56+(-(G65)*C57)+(-((G65-(F65))*C58)))/(1+A119)^1.5+((((((H65)*D118)-((H65)*C56)))*(1-C59))+(H65)*C56+(-(H65)*C57)+(-((H65-(G65))*C58)))/(1+A119)^2.5+((((((I65)*D118)-((I65)*C56)))*(1-C59))+(I65)*C56+(-(I65)*C57)+(-((I65-(H65))*C58)))/(1+A119)^3.5+((((((J65)*D118)-((J65)*C56)))*(1-C59))+(J65)*C56+(-(J65)*C57)+(-((J65-(I65))*C58)))/(1+A119)^4.5+(((((((J65)*D118)-((J65)*C56)))*(1-C59))+(J65)*C56+(-(J65)*C57))*(1+C60)/((A119)-(C60)))/(1+A119)^4.5-(-B13))/B9</f>
        <v>34.2028992365111</v>
      </c>
      <c r="E119" s="60" t="n">
        <f aca="false">(((((((F65)*E118)-((F65)*C56)))*(1-C59))+(F65)*C56+(-(F65)*C57)+(-((F65-(E65))*C58)))/(1+A119)^0.5+((((((G65)*E118)-((G65)*C56)))*(1-C59))+(G65)*C56+(-(G65)*C57)+(-((G65-(F65))*C58)))/(1+A119)^1.5+((((((H65)*E118)-((H65)*C56)))*(1-C59))+(H65)*C56+(-(H65)*C57)+(-((H65-(G65))*C58)))/(1+A119)^2.5+((((((I65)*E118)-((I65)*C56)))*(1-C59))+(I65)*C56+(-(I65)*C57)+(-((I65-(H65))*C58)))/(1+A119)^3.5+((((((J65)*E118)-((J65)*C56)))*(1-C59))+(J65)*C56+(-(J65)*C57)+(-((J65-(I65))*C58)))/(1+A119)^4.5+(((((((J65)*E118)-((J65)*C56)))*(1-C59))+(J65)*C56+(-(J65)*C57))*(1+C60)/((A119)-(C60)))/(1+A119)^4.5-(-B13))/B9</f>
        <v>41.159952744748</v>
      </c>
      <c r="F119" s="61" t="n">
        <f aca="false">(((((((F65)*F118)-((F65)*C56)))*(1-C59))+(F65)*C56+(-(F65)*C57)+(-((F65-(E65))*C58)))/(1+A119)^0.5+((((((G65)*F118)-((G65)*C56)))*(1-C59))+(G65)*C56+(-(G65)*C57)+(-((G65-(F65))*C58)))/(1+A119)^1.5+((((((H65)*F118)-((H65)*C56)))*(1-C59))+(H65)*C56+(-(H65)*C57)+(-((H65-(G65))*C58)))/(1+A119)^2.5+((((((I65)*F118)-((I65)*C56)))*(1-C59))+(I65)*C56+(-(I65)*C57)+(-((I65-(H65))*C58)))/(1+A119)^3.5+((((((J65)*F118)-((J65)*C56)))*(1-C59))+(J65)*C56+(-(J65)*C57)+(-((J65-(I65))*C58)))/(1+A119)^4.5+(((((((J65)*F118)-((J65)*C56)))*(1-C59))+(J65)*C56+(-(J65)*C57))*(1+C60)/((A119)-(C60)))/(1+A119)^4.5-(-B13))/B9</f>
        <v>48.1170062529849</v>
      </c>
    </row>
    <row r="120" customFormat="false" ht="15.75" hidden="false" customHeight="true" outlineLevel="0" collapsed="false">
      <c r="A120" s="59" t="n">
        <v>0.088</v>
      </c>
      <c r="B120" s="60" t="n">
        <f aca="false">(((((((F65)*B118)-((F65)*C56)))*(1-C59))+(F65)*C56+(-(F65)*C57)+(-((F65-(E65))*C58)))/(1+A120)^0.5+((((((G65)*B118)-((G65)*C56)))*(1-C59))+(G65)*C56+(-(G65)*C57)+(-((G65-(F65))*C58)))/(1+A120)^1.5+((((((H65)*B118)-((H65)*C56)))*(1-C59))+(H65)*C56+(-(H65)*C57)+(-((H65-(G65))*C58)))/(1+A120)^2.5+((((((I65)*B118)-((I65)*C56)))*(1-C59))+(I65)*C56+(-(I65)*C57)+(-((I65-(H65))*C58)))/(1+A120)^3.5+((((((J65)*B118)-((J65)*C56)))*(1-C59))+(J65)*C56+(-(J65)*C57)+(-((J65-(I65))*C58)))/(1+A120)^4.5+(((((((J65)*B118)-((J65)*C56)))*(1-C59))+(J65)*C56+(-(J65)*C57))*(1+C60)/((A120)-(C60)))/(1+A120)^4.5-(-B13))/B9</f>
        <v>19.7498192223915</v>
      </c>
      <c r="C120" s="60" t="n">
        <f aca="false">(((((((F65)*C118)-((F65)*C56)))*(1-C59))+(F65)*C56+(-(F65)*C57)+(-((F65-(E65))*C58)))/(1+A120)^0.5+((((((G65)*C118)-((G65)*C56)))*(1-C59))+(G65)*C56+(-(G65)*C57)+(-((G65-(F65))*C58)))/(1+A120)^1.5+((((((H65)*C118)-((H65)*C56)))*(1-C59))+(H65)*C56+(-(H65)*C57)+(-((H65-(G65))*C58)))/(1+A120)^2.5+((((((I65)*C118)-((I65)*C56)))*(1-C59))+(I65)*C56+(-(I65)*C57)+(-((I65-(H65))*C58)))/(1+A120)^3.5+((((((J65)*C118)-((J65)*C56)))*(1-C59))+(J65)*C56+(-(J65)*C57)+(-((J65-(I65))*C58)))/(1+A120)^4.5+(((((((J65)*C118)-((J65)*C56)))*(1-C59))+(J65)*C56+(-(J65)*C57))*(1+C60)/((A120)-(C60)))/(1+A120)^4.5-(-B13))/B9</f>
        <v>24.0939532209805</v>
      </c>
      <c r="D120" s="60" t="n">
        <f aca="false">(((((((F65)*D118)-((F65)*C56)))*(1-C59))+(F65)*C56+(-(F65)*C57)+(-((F65-(E65))*C58)))/(1+A120)^0.5+((((((G65)*D118)-((G65)*C56)))*(1-C59))+(G65)*C56+(-(G65)*C57)+(-((G65-(F65))*C58)))/(1+A120)^1.5+((((((H65)*D118)-((H65)*C56)))*(1-C59))+(H65)*C56+(-(H65)*C57)+(-((H65-(G65))*C58)))/(1+A120)^2.5+((((((I65)*D118)-((I65)*C56)))*(1-C59))+(I65)*C56+(-(I65)*C57)+(-((I65-(H65))*C58)))/(1+A120)^3.5+((((((J65)*D118)-((J65)*C56)))*(1-C59))+(J65)*C56+(-(J65)*C57)+(-((J65-(I65))*C58)))/(1+A120)^4.5+(((((((J65)*D118)-((J65)*C56)))*(1-C59))+(J65)*C56+(-(J65)*C57))*(1+C60)/((A120)-(C60)))/(1+A120)^4.5-(-B13))/B9</f>
        <v>28.4380872195696</v>
      </c>
      <c r="E120" s="60" t="n">
        <f aca="false">(((((((F65)*E118)-((F65)*C56)))*(1-C59))+(F65)*C56+(-(F65)*C57)+(-((F65-(E65))*C58)))/(1+A120)^0.5+((((((G65)*E118)-((G65)*C56)))*(1-C59))+(G65)*C56+(-(G65)*C57)+(-((G65-(F65))*C58)))/(1+A120)^1.5+((((((H65)*E118)-((H65)*C56)))*(1-C59))+(H65)*C56+(-(H65)*C57)+(-((H65-(G65))*C58)))/(1+A120)^2.5+((((((I65)*E118)-((I65)*C56)))*(1-C59))+(I65)*C56+(-(I65)*C57)+(-((I65-(H65))*C58)))/(1+A120)^3.5+((((((J65)*E118)-((J65)*C56)))*(1-C59))+(J65)*C56+(-(J65)*C57)+(-((J65-(I65))*C58)))/(1+A120)^4.5+(((((((J65)*E118)-((J65)*C56)))*(1-C59))+(J65)*C56+(-(J65)*C57))*(1+C60)/((A120)-(C60)))/(1+A120)^4.5-(-B13))/B9</f>
        <v>34.230265884355</v>
      </c>
      <c r="F120" s="61" t="n">
        <f aca="false">(((((((F65)*F118)-((F65)*C56)))*(1-C59))+(F65)*C56+(-(F65)*C57)+(-((F65-(E65))*C58)))/(1+A120)^0.5+((((((G65)*F118)-((G65)*C56)))*(1-C59))+(G65)*C56+(-(G65)*C57)+(-((G65-(F65))*C58)))/(1+A120)^1.5+((((((H65)*F118)-((H65)*C56)))*(1-C59))+(H65)*C56+(-(H65)*C57)+(-((H65-(G65))*C58)))/(1+A120)^2.5+((((((I65)*F118)-((I65)*C56)))*(1-C59))+(I65)*C56+(-(I65)*C57)+(-((I65-(H65))*C58)))/(1+A120)^3.5+((((((J65)*F118)-((J65)*C56)))*(1-C59))+(J65)*C56+(-(J65)*C57)+(-((J65-(I65))*C58)))/(1+A120)^4.5+(((((((J65)*F118)-((J65)*C56)))*(1-C59))+(J65)*C56+(-(J65)*C57))*(1+C60)/((A120)-(C60)))/(1+A120)^4.5-(-B13))/B9</f>
        <v>40.0224445491405</v>
      </c>
    </row>
    <row r="121" customFormat="false" ht="15.75" hidden="false" customHeight="true" outlineLevel="0" collapsed="false">
      <c r="A121" s="59" t="n">
        <v>0.098</v>
      </c>
      <c r="B121" s="60" t="n">
        <f aca="false">(((((((F65)*B118)-((F65)*C56)))*(1-C59))+(F65)*C56+(-(F65)*C57)+(-((F65-(E65))*C58)))/(1+A121)^0.5+((((((G65)*B118)-((G65)*C56)))*(1-C59))+(G65)*C56+(-(G65)*C57)+(-((G65-(F65))*C58)))/(1+A121)^1.5+((((((H65)*B118)-((H65)*C56)))*(1-C59))+(H65)*C56+(-(H65)*C57)+(-((H65-(G65))*C58)))/(1+A121)^2.5+((((((I65)*B118)-((I65)*C56)))*(1-C59))+(I65)*C56+(-(I65)*C57)+(-((I65-(H65))*C58)))/(1+A121)^3.5+((((((J65)*B118)-((J65)*C56)))*(1-C59))+(J65)*C56+(-(J65)*C57)+(-((J65-(I65))*C58)))/(1+A121)^4.5+(((((((J65)*B118)-((J65)*C56)))*(1-C59))+(J65)*C56+(-(J65)*C57))*(1+C60)/((A121)-(C60)))/(1+A121)^4.5-(-B13))/B9</f>
        <v>16.2887380696539</v>
      </c>
      <c r="C121" s="60" t="n">
        <f aca="false">(((((((F65)*C118)-((F65)*C56)))*(1-C59))+(F65)*C56+(-(F65)*C57)+(-((F65-(E65))*C58)))/(1+A121)^0.5+((((((G65)*C118)-((G65)*C56)))*(1-C59))+(G65)*C56+(-(G65)*C57)+(-((G65-(F65))*C58)))/(1+A121)^1.5+((((((H65)*C118)-((H65)*C56)))*(1-C59))+(H65)*C56+(-(H65)*C57)+(-((H65-(G65))*C58)))/(1+A121)^2.5+((((((I65)*C118)-((I65)*C56)))*(1-C59))+(I65)*C56+(-(I65)*C57)+(-((I65-(H65))*C58)))/(1+A121)^3.5+((((((J65)*C118)-((J65)*C56)))*(1-C59))+(J65)*C56+(-(J65)*C57)+(-((J65-(I65))*C58)))/(1+A121)^4.5+(((((((J65)*C118)-((J65)*C56)))*(1-C59))+(J65)*C56+(-(J65)*C57))*(1+C60)/((A121)-(C60)))/(1+A121)^4.5-(-B13))/B9</f>
        <v>19.8801169924978</v>
      </c>
      <c r="D121" s="62" t="n">
        <f aca="false">(((((((F65)*D118)-((F65)*C56)))*(1-C59))+(F65)*C56+(-(F65)*C57)+(-((F65-(E65))*C58)))/(1+A121)^0.5+((((((G65)*D118)-((G65)*C56)))*(1-C59))+(G65)*C56+(-(G65)*C57)+(-((G65-(F65))*C58)))/(1+A121)^1.5+((((((H65)*D118)-((H65)*C56)))*(1-C59))+(H65)*C56+(-(H65)*C57)+(-((H65-(G65))*C58)))/(1+A121)^2.5+((((((I65)*D118)-((I65)*C56)))*(1-C59))+(I65)*C56+(-(I65)*C57)+(-((I65-(H65))*C58)))/(1+A121)^3.5+((((((J65)*D118)-((J65)*C56)))*(1-C59))+(J65)*C56+(-(J65)*C57)+(-((J65-(I65))*C58)))/(1+A121)^4.5+(((((((J65)*D118)-((J65)*C56)))*(1-C59))+(J65)*C56+(-(J65)*C57))*(1+C60)/((A121)-(C60)))/(1+A121)^4.5-(-B13))/B9</f>
        <v>23.4714959153417</v>
      </c>
      <c r="E121" s="60" t="n">
        <f aca="false">(((((((F65)*E118)-((F65)*C56)))*(1-C59))+(F65)*C56+(-(F65)*C57)+(-((F65-(E65))*C58)))/(1+A121)^0.5+((((((G65)*E118)-((G65)*C56)))*(1-C59))+(G65)*C56+(-(G65)*C57)+(-((G65-(F65))*C58)))/(1+A121)^1.5+((((((H65)*E118)-((H65)*C56)))*(1-C59))+(H65)*C56+(-(H65)*C57)+(-((H65-(G65))*C58)))/(1+A121)^2.5+((((((I65)*E118)-((I65)*C56)))*(1-C59))+(I65)*C56+(-(I65)*C57)+(-((I65-(H65))*C58)))/(1+A121)^3.5+((((((J65)*E118)-((J65)*C56)))*(1-C59))+(J65)*C56+(-(J65)*C57)+(-((J65-(I65))*C58)))/(1+A121)^4.5+(((((((J65)*E118)-((J65)*C56)))*(1-C59))+(J65)*C56+(-(J65)*C57))*(1+C60)/((A121)-(C60)))/(1+A121)^4.5-(-B13))/B9</f>
        <v>28.2600011458003</v>
      </c>
      <c r="F121" s="61" t="n">
        <f aca="false">(((((((F65)*F118)-((F65)*C56)))*(1-C59))+(F65)*C56+(-(F65)*C57)+(-((F65-(E65))*C58)))/(1+A121)^0.5+((((((G65)*F118)-((G65)*C56)))*(1-C59))+(G65)*C56+(-(G65)*C57)+(-((G65-(F65))*C58)))/(1+A121)^1.5+((((((H65)*F118)-((H65)*C56)))*(1-C59))+(H65)*C56+(-(H65)*C57)+(-((H65-(G65))*C58)))/(1+A121)^2.5+((((((I65)*F118)-((I65)*C56)))*(1-C59))+(I65)*C56+(-(I65)*C57)+(-((I65-(H65))*C58)))/(1+A121)^3.5+((((((J65)*F118)-((J65)*C56)))*(1-C59))+(J65)*C56+(-(J65)*C57)+(-((J65-(I65))*C58)))/(1+A121)^4.5+(((((((J65)*F118)-((J65)*C56)))*(1-C59))+(J65)*C56+(-(J65)*C57))*(1+C60)/((A121)-(C60)))/(1+A121)^4.5-(-B13))/B9</f>
        <v>33.0485063762588</v>
      </c>
    </row>
    <row r="122" customFormat="false" ht="15.75" hidden="false" customHeight="true" outlineLevel="0" collapsed="false">
      <c r="A122" s="59" t="n">
        <v>0.108</v>
      </c>
      <c r="B122" s="60" t="n">
        <f aca="false">(((((((F65)*B118)-((F65)*C56)))*(1-C59))+(F65)*C56+(-(F65)*C57)+(-((F65-(E65))*C58)))/(1+A122)^0.5+((((((G65)*B118)-((G65)*C56)))*(1-C59))+(G65)*C56+(-(G65)*C57)+(-((G65-(F65))*C58)))/(1+A122)^1.5+((((((H65)*B118)-((H65)*C56)))*(1-C59))+(H65)*C56+(-(H65)*C57)+(-((H65-(G65))*C58)))/(1+A122)^2.5+((((((I65)*B118)-((I65)*C56)))*(1-C59))+(I65)*C56+(-(I65)*C57)+(-((I65-(H65))*C58)))/(1+A122)^3.5+((((((J65)*B118)-((J65)*C56)))*(1-C59))+(J65)*C56+(-(J65)*C57)+(-((J65-(I65))*C58)))/(1+A122)^4.5+(((((((J65)*B118)-((J65)*C56)))*(1-C59))+(J65)*C56+(-(J65)*C57))*(1+C60)/((A122)-(C60)))/(1+A122)^4.5-(-B13))/B9</f>
        <v>13.8476873065332</v>
      </c>
      <c r="C122" s="60" t="n">
        <f aca="false">(((((((F65)*C118)-((F65)*C56)))*(1-C59))+(F65)*C56+(-(F65)*C57)+(-((F65-(E65))*C58)))/(1+A122)^0.5+((((((G65)*C118)-((G65)*C56)))*(1-C59))+(G65)*C56+(-(G65)*C57)+(-((G65-(F65))*C58)))/(1+A122)^1.5+((((((H65)*C118)-((H65)*C56)))*(1-C59))+(H65)*C56+(-(H65)*C57)+(-((H65-(G65))*C58)))/(1+A122)^2.5+((((((I65)*C118)-((I65)*C56)))*(1-C59))+(I65)*C56+(-(I65)*C57)+(-((I65-(H65))*C58)))/(1+A122)^3.5+((((((J65)*C118)-((J65)*C56)))*(1-C59))+(J65)*C56+(-(J65)*C57)+(-((J65-(I65))*C58)))/(1+A122)^4.5+(((((((J65)*C118)-((J65)*C56)))*(1-C59))+(J65)*C56+(-(J65)*C57))*(1+C60)/((A122)-(C60)))/(1+A122)^4.5-(-B13))/B9</f>
        <v>16.9080697705806</v>
      </c>
      <c r="D122" s="60" t="n">
        <f aca="false">(((((((F65)*D118)-((F65)*C56)))*(1-C59))+(F65)*C56+(-(F65)*C57)+(-((F65-(E65))*C58)))/(1+A122)^0.5+((((((G65)*D118)-((G65)*C56)))*(1-C59))+(G65)*C56+(-(G65)*C57)+(-((G65-(F65))*C58)))/(1+A122)^1.5+((((((H65)*D118)-((H65)*C56)))*(1-C59))+(H65)*C56+(-(H65)*C57)+(-((H65-(G65))*C58)))/(1+A122)^2.5+((((((I65)*D118)-((I65)*C56)))*(1-C59))+(I65)*C56+(-(I65)*C57)+(-((I65-(H65))*C58)))/(1+A122)^3.5+((((((J65)*D118)-((J65)*C56)))*(1-C59))+(J65)*C56+(-(J65)*C57)+(-((J65-(I65))*C58)))/(1+A122)^4.5+(((((((J65)*D118)-((J65)*C56)))*(1-C59))+(J65)*C56+(-(J65)*C57))*(1+C60)/((A122)-(C60)))/(1+A122)^4.5-(-B13))/B9</f>
        <v>19.968452234628</v>
      </c>
      <c r="E122" s="60" t="n">
        <f aca="false">(((((((F65)*E118)-((F65)*C56)))*(1-C59))+(F65)*C56+(-(F65)*C57)+(-((F65-(E65))*C58)))/(1+A122)^0.5+((((((G65)*E118)-((G65)*C56)))*(1-C59))+(G65)*C56+(-(G65)*C57)+(-((G65-(F65))*C58)))/(1+A122)^1.5+((((((H65)*E118)-((H65)*C56)))*(1-C59))+(H65)*C56+(-(H65)*C57)+(-((H65-(G65))*C58)))/(1+A122)^2.5+((((((I65)*E118)-((I65)*C56)))*(1-C59))+(I65)*C56+(-(I65)*C57)+(-((I65-(H65))*C58)))/(1+A122)^3.5+((((((J65)*E118)-((J65)*C56)))*(1-C59))+(J65)*C56+(-(J65)*C57)+(-((J65-(I65))*C58)))/(1+A122)^4.5+(((((((J65)*E118)-((J65)*C56)))*(1-C59))+(J65)*C56+(-(J65)*C57))*(1+C60)/((A122)-(C60)))/(1+A122)^4.5-(-B13))/B9</f>
        <v>24.0489621866911</v>
      </c>
      <c r="F122" s="61" t="n">
        <f aca="false">(((((((F65)*F118)-((F65)*C56)))*(1-C59))+(F65)*C56+(-(F65)*C57)+(-((F65-(E65))*C58)))/(1+A122)^0.5+((((((G65)*F118)-((G65)*C56)))*(1-C59))+(G65)*C56+(-(G65)*C57)+(-((G65-(F65))*C58)))/(1+A122)^1.5+((((((H65)*F118)-((H65)*C56)))*(1-C59))+(H65)*C56+(-(H65)*C57)+(-((H65-(G65))*C58)))/(1+A122)^2.5+((((((I65)*F118)-((I65)*C56)))*(1-C59))+(I65)*C56+(-(I65)*C57)+(-((I65-(H65))*C58)))/(1+A122)^3.5+((((((J65)*F118)-((J65)*C56)))*(1-C59))+(J65)*C56+(-(J65)*C57)+(-((J65-(I65))*C58)))/(1+A122)^4.5+(((((((J65)*F118)-((J65)*C56)))*(1-C59))+(J65)*C56+(-(J65)*C57))*(1+C60)/((A122)-(C60)))/(1+A122)^4.5-(-B13))/B9</f>
        <v>28.1294721387543</v>
      </c>
    </row>
    <row r="123" customFormat="false" ht="15.75" hidden="false" customHeight="true" outlineLevel="0" collapsed="false">
      <c r="A123" s="63" t="n">
        <v>0.118</v>
      </c>
      <c r="B123" s="64" t="n">
        <f aca="false">(((((((F65)*B118)-((F65)*C56)))*(1-C59))+(F65)*C56+(-(F65)*C57)+(-((F65-(E65))*C58)))/(1+A123)^0.5+((((((G65)*B118)-((G65)*C56)))*(1-C59))+(G65)*C56+(-(G65)*C57)+(-((G65-(F65))*C58)))/(1+A123)^1.5+((((((H65)*B118)-((H65)*C56)))*(1-C59))+(H65)*C56+(-(H65)*C57)+(-((H65-(G65))*C58)))/(1+A123)^2.5+((((((I65)*B118)-((I65)*C56)))*(1-C59))+(I65)*C56+(-(I65)*C57)+(-((I65-(H65))*C58)))/(1+A123)^3.5+((((((J65)*B118)-((J65)*C56)))*(1-C59))+(J65)*C56+(-(J65)*C57)+(-((J65-(I65))*C58)))/(1+A123)^4.5+(((((((J65)*B118)-((J65)*C56)))*(1-C59))+(J65)*C56+(-(J65)*C57))*(1+C60)/((A123)-(C60)))/(1+A123)^4.5-(-B13))/B9</f>
        <v>12.034262541091</v>
      </c>
      <c r="C123" s="64" t="n">
        <f aca="false">(((((((F65)*C118)-((F65)*C56)))*(1-C59))+(F65)*C56+(-(F65)*C57)+(-((F65-(E65))*C58)))/(1+A123)^0.5+((((((G65)*C118)-((G65)*C56)))*(1-C59))+(G65)*C56+(-(G65)*C57)+(-((G65-(F65))*C58)))/(1+A123)^1.5+((((((H65)*C118)-((H65)*C56)))*(1-C59))+(H65)*C56+(-(H65)*C57)+(-((H65-(G65))*C58)))/(1+A123)^2.5+((((((I65)*C118)-((I65)*C56)))*(1-C59))+(I65)*C56+(-(I65)*C57)+(-((I65-(H65))*C58)))/(1+A123)^3.5+((((((J65)*C118)-((J65)*C56)))*(1-C59))+(J65)*C56+(-(J65)*C57)+(-((J65-(I65))*C58)))/(1+A123)^4.5+(((((((J65)*C118)-((J65)*C56)))*(1-C59))+(J65)*C56+(-(J65)*C57))*(1+C60)/((A123)-(C60)))/(1+A123)^4.5-(-B13))/B9</f>
        <v>14.7001012368996</v>
      </c>
      <c r="D123" s="64" t="n">
        <f aca="false">(((((((F65)*D118)-((F65)*C56)))*(1-C59))+(F65)*C56+(-(F65)*C57)+(-((F65-(E65))*C58)))/(1+A123)^0.5+((((((G65)*D118)-((G65)*C56)))*(1-C59))+(G65)*C56+(-(G65)*C57)+(-((G65-(F65))*C58)))/(1+A123)^1.5+((((((H65)*D118)-((H65)*C56)))*(1-C59))+(H65)*C56+(-(H65)*C57)+(-((H65-(G65))*C58)))/(1+A123)^2.5+((((((I65)*D118)-((I65)*C56)))*(1-C59))+(I65)*C56+(-(I65)*C57)+(-((I65-(H65))*C58)))/(1+A123)^3.5+((((((J65)*D118)-((J65)*C56)))*(1-C59))+(J65)*C56+(-(J65)*C57)+(-((J65-(I65))*C58)))/(1+A123)^4.5+(((((((J65)*D118)-((J65)*C56)))*(1-C59))+(J65)*C56+(-(J65)*C57))*(1+C60)/((A123)-(C60)))/(1+A123)^4.5-(-B13))/B9</f>
        <v>17.3659399327082</v>
      </c>
      <c r="E123" s="64" t="n">
        <f aca="false">(((((((F65)*E118)-((F65)*C56)))*(1-C59))+(F65)*C56+(-(F65)*C57)+(-((F65-(E65))*C58)))/(1+A123)^0.5+((((((G65)*E118)-((G65)*C56)))*(1-C59))+(G65)*C56+(-(G65)*C57)+(-((G65-(F65))*C58)))/(1+A123)^1.5+((((((H65)*E118)-((H65)*C56)))*(1-C59))+(H65)*C56+(-(H65)*C57)+(-((H65-(G65))*C58)))/(1+A123)^2.5+((((((I65)*E118)-((I65)*C56)))*(1-C59))+(I65)*C56+(-(I65)*C57)+(-((I65-(H65))*C58)))/(1+A123)^3.5+((((((J65)*E118)-((J65)*C56)))*(1-C59))+(J65)*C56+(-(J65)*C57)+(-((J65-(I65))*C58)))/(1+A123)^4.5+(((((((J65)*E118)-((J65)*C56)))*(1-C59))+(J65)*C56+(-(J65)*C57))*(1+C60)/((A123)-(C60)))/(1+A123)^4.5-(-B13))/B9</f>
        <v>20.9203915271197</v>
      </c>
      <c r="F123" s="65" t="n">
        <f aca="false">(((((((F65)*F118)-((F65)*C56)))*(1-C59))+(F65)*C56+(-(F65)*C57)+(-((F65-(E65))*C58)))/(1+A123)^0.5+((((((G65)*F118)-((G65)*C56)))*(1-C59))+(G65)*C56+(-(G65)*C57)+(-((G65-(F65))*C58)))/(1+A123)^1.5+((((((H65)*F118)-((H65)*C56)))*(1-C59))+(H65)*C56+(-(H65)*C57)+(-((H65-(G65))*C58)))/(1+A123)^2.5+((((((I65)*F118)-((I65)*C56)))*(1-C59))+(I65)*C56+(-(I65)*C57)+(-((I65-(H65))*C58)))/(1+A123)^3.5+((((((J65)*F118)-((J65)*C56)))*(1-C59))+(J65)*C56+(-(J65)*C57)+(-((J65-(I65))*C58)))/(1+A123)^4.5+(((((((J65)*F118)-((J65)*C56)))*(1-C59))+(J65)*C56+(-(J65)*C57))*(1+C60)/((A123)-(C60)))/(1+A123)^4.5-(-B13))/B9</f>
        <v>24.4748431215312</v>
      </c>
    </row>
  </sheetData>
  <mergeCells count="14">
    <mergeCell ref="A1:I1"/>
    <mergeCell ref="A2:I2"/>
    <mergeCell ref="A7:I7"/>
    <mergeCell ref="A16:H16"/>
    <mergeCell ref="A28:H28"/>
    <mergeCell ref="A40:H40"/>
    <mergeCell ref="A52:I52"/>
    <mergeCell ref="A63:I63"/>
    <mergeCell ref="A78:I78"/>
    <mergeCell ref="A87:I87"/>
    <mergeCell ref="A98:I98"/>
    <mergeCell ref="A100:I100"/>
    <mergeCell ref="A109:I109"/>
    <mergeCell ref="A117:I1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16"/>
    <col collapsed="false" customWidth="true" hidden="false" outlineLevel="0" max="3" min="3" style="1" width="22"/>
  </cols>
  <sheetData>
    <row r="1" customFormat="false" ht="21.75" hidden="false" customHeight="true" outlineLevel="0" collapsed="false">
      <c r="A1" s="66" t="s">
        <v>73</v>
      </c>
      <c r="B1" s="66"/>
      <c r="C1" s="66"/>
    </row>
    <row r="2" customFormat="false" ht="13.5" hidden="false" customHeight="true" outlineLevel="0" collapsed="false">
      <c r="A2" s="3" t="s">
        <v>74</v>
      </c>
      <c r="B2" s="3"/>
      <c r="C2" s="3"/>
    </row>
    <row r="4" customFormat="false" ht="18" hidden="false" customHeight="true" outlineLevel="0" collapsed="false">
      <c r="A4" s="8" t="s">
        <v>75</v>
      </c>
      <c r="B4" s="8"/>
      <c r="C4" s="8"/>
    </row>
    <row r="5" customFormat="false" ht="15.75" hidden="false" customHeight="true" outlineLevel="0" collapsed="false">
      <c r="A5" s="9" t="s">
        <v>76</v>
      </c>
      <c r="B5" s="67" t="n">
        <v>0.044</v>
      </c>
      <c r="C5" s="68" t="s">
        <v>77</v>
      </c>
    </row>
    <row r="6" customFormat="false" ht="15.75" hidden="false" customHeight="true" outlineLevel="0" collapsed="false">
      <c r="A6" s="9" t="s">
        <v>78</v>
      </c>
      <c r="B6" s="69" t="n">
        <v>0.98</v>
      </c>
      <c r="C6" s="68" t="s">
        <v>79</v>
      </c>
    </row>
    <row r="7" customFormat="false" ht="15.75" hidden="false" customHeight="true" outlineLevel="0" collapsed="false">
      <c r="A7" s="9" t="s">
        <v>80</v>
      </c>
      <c r="B7" s="67" t="n">
        <v>0.055</v>
      </c>
      <c r="C7" s="68" t="s">
        <v>81</v>
      </c>
    </row>
    <row r="8" customFormat="false" ht="15.75" hidden="false" customHeight="true" outlineLevel="0" collapsed="false">
      <c r="A8" s="41" t="s">
        <v>82</v>
      </c>
      <c r="B8" s="70" t="n">
        <f aca="false">B5+B6*B7</f>
        <v>0.0979</v>
      </c>
    </row>
    <row r="10" customFormat="false" ht="18" hidden="false" customHeight="true" outlineLevel="0" collapsed="false">
      <c r="A10" s="8" t="s">
        <v>83</v>
      </c>
      <c r="B10" s="8"/>
      <c r="C10" s="8"/>
    </row>
    <row r="11" customFormat="false" ht="15.75" hidden="false" customHeight="true" outlineLevel="0" collapsed="false">
      <c r="A11" s="9" t="s">
        <v>84</v>
      </c>
      <c r="B11" s="67" t="n">
        <v>0.045</v>
      </c>
      <c r="C11" s="68" t="s">
        <v>85</v>
      </c>
    </row>
    <row r="12" customFormat="false" ht="15.75" hidden="false" customHeight="true" outlineLevel="0" collapsed="false">
      <c r="A12" s="9" t="s">
        <v>86</v>
      </c>
      <c r="B12" s="67" t="n">
        <v>0.25</v>
      </c>
      <c r="C12" s="68" t="s">
        <v>87</v>
      </c>
    </row>
    <row r="13" customFormat="false" ht="15.75" hidden="false" customHeight="true" outlineLevel="0" collapsed="false">
      <c r="A13" s="41" t="s">
        <v>88</v>
      </c>
      <c r="B13" s="70" t="n">
        <f aca="false">B11*(1-B12)</f>
        <v>0.03375</v>
      </c>
    </row>
    <row r="15" customFormat="false" ht="18" hidden="false" customHeight="true" outlineLevel="0" collapsed="false">
      <c r="A15" s="8" t="s">
        <v>89</v>
      </c>
      <c r="B15" s="8"/>
      <c r="C15" s="8"/>
    </row>
    <row r="16" customFormat="false" ht="15" hidden="false" customHeight="true" outlineLevel="0" collapsed="false">
      <c r="A16" s="9" t="s">
        <v>5</v>
      </c>
      <c r="B16" s="71" t="n">
        <f aca="false">DCF!B8</f>
        <v>104.49</v>
      </c>
    </row>
    <row r="17" customFormat="false" ht="15" hidden="false" customHeight="true" outlineLevel="0" collapsed="false">
      <c r="A17" s="9" t="s">
        <v>6</v>
      </c>
      <c r="B17" s="72" t="n">
        <f aca="false">DCF!B9</f>
        <v>435.53</v>
      </c>
    </row>
    <row r="18" customFormat="false" ht="15" hidden="false" customHeight="true" outlineLevel="0" collapsed="false">
      <c r="A18" s="9" t="s">
        <v>7</v>
      </c>
      <c r="B18" s="12" t="n">
        <f aca="false">B16*B17</f>
        <v>45508.5297</v>
      </c>
    </row>
    <row r="19" customFormat="false" ht="7.5" hidden="false" customHeight="true" outlineLevel="0" collapsed="false">
      <c r="A19" s="73"/>
      <c r="B19" s="23"/>
    </row>
    <row r="20" customFormat="false" ht="15" hidden="false" customHeight="true" outlineLevel="0" collapsed="false">
      <c r="A20" s="9" t="s">
        <v>8</v>
      </c>
      <c r="B20" s="74" t="n">
        <f aca="false">DCF!B11</f>
        <v>724.28</v>
      </c>
    </row>
    <row r="21" customFormat="false" ht="15" hidden="false" customHeight="true" outlineLevel="0" collapsed="false">
      <c r="A21" s="9" t="s">
        <v>9</v>
      </c>
      <c r="B21" s="74" t="n">
        <f aca="false">DCF!B12</f>
        <v>795.01</v>
      </c>
    </row>
    <row r="22" customFormat="false" ht="15" hidden="false" customHeight="true" outlineLevel="0" collapsed="false">
      <c r="A22" s="9" t="s">
        <v>90</v>
      </c>
      <c r="B22" s="14" t="n">
        <f aca="false">B20-B21</f>
        <v>-70.73</v>
      </c>
    </row>
    <row r="23" customFormat="false" ht="7.5" hidden="false" customHeight="true" outlineLevel="0" collapsed="false">
      <c r="A23" s="73"/>
      <c r="B23" s="23"/>
    </row>
    <row r="24" customFormat="false" ht="15" hidden="false" customHeight="true" outlineLevel="0" collapsed="false">
      <c r="A24" s="9" t="s">
        <v>11</v>
      </c>
      <c r="B24" s="12" t="n">
        <f aca="false">B18+B22</f>
        <v>45437.7997</v>
      </c>
    </row>
    <row r="25" customFormat="false" ht="7.5" hidden="false" customHeight="true" outlineLevel="0" collapsed="false">
      <c r="A25" s="73"/>
      <c r="B25" s="23"/>
    </row>
    <row r="26" customFormat="false" ht="15" hidden="false" customHeight="true" outlineLevel="0" collapsed="false">
      <c r="A26" s="9" t="s">
        <v>91</v>
      </c>
      <c r="B26" s="75" t="n">
        <f aca="false">B18/B24</f>
        <v>1.00155663347405</v>
      </c>
    </row>
    <row r="27" customFormat="false" ht="15" hidden="false" customHeight="true" outlineLevel="0" collapsed="false">
      <c r="A27" s="15" t="s">
        <v>92</v>
      </c>
      <c r="B27" s="76" t="n">
        <f aca="false">B22/B24</f>
        <v>-0.00155663347404562</v>
      </c>
    </row>
    <row r="29" customFormat="false" ht="18" hidden="false" customHeight="true" outlineLevel="0" collapsed="false">
      <c r="A29" s="77" t="s">
        <v>93</v>
      </c>
      <c r="B29" s="77"/>
      <c r="C29" s="77"/>
    </row>
    <row r="30" customFormat="false" ht="15.75" hidden="false" customHeight="true" outlineLevel="0" collapsed="false">
      <c r="A30" s="78" t="s">
        <v>94</v>
      </c>
      <c r="B30" s="22" t="s">
        <v>95</v>
      </c>
      <c r="C30" s="30" t="s">
        <v>96</v>
      </c>
    </row>
    <row r="31" customFormat="false" ht="15.75" hidden="false" customHeight="true" outlineLevel="0" collapsed="false">
      <c r="A31" s="9" t="s">
        <v>97</v>
      </c>
      <c r="B31" s="24" t="n">
        <f aca="false">B26</f>
        <v>1.00155663347405</v>
      </c>
      <c r="C31" s="75" t="n">
        <f aca="false">B8</f>
        <v>0.0979</v>
      </c>
    </row>
    <row r="32" customFormat="false" ht="15.75" hidden="false" customHeight="true" outlineLevel="0" collapsed="false">
      <c r="A32" s="9" t="s">
        <v>98</v>
      </c>
      <c r="B32" s="24" t="n">
        <f aca="false">B27</f>
        <v>-0.00155663347404562</v>
      </c>
      <c r="C32" s="75" t="n">
        <f aca="false">B13</f>
        <v>0.03375</v>
      </c>
    </row>
    <row r="33" customFormat="false" ht="15" hidden="false" customHeight="false" outlineLevel="0" collapsed="false">
      <c r="A33" s="73"/>
      <c r="B33" s="21"/>
      <c r="C33" s="23"/>
    </row>
    <row r="34" customFormat="false" ht="19.5" hidden="false" customHeight="true" outlineLevel="0" collapsed="false">
      <c r="A34" s="41" t="s">
        <v>99</v>
      </c>
      <c r="B34" s="79" t="n">
        <f aca="false">B31*C31+B32*C32</f>
        <v>0.09799985803736</v>
      </c>
      <c r="C34" s="27"/>
    </row>
  </sheetData>
  <mergeCells count="6">
    <mergeCell ref="A1:C1"/>
    <mergeCell ref="A2:C2"/>
    <mergeCell ref="A4:C4"/>
    <mergeCell ref="A10:C10"/>
    <mergeCell ref="A15:C15"/>
    <mergeCell ref="A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LibreOffice/26.2.4.2$Linux_X86_64 LibreOffice_project/df4f15f06f7b375c1d16aa35fba92d50b262cd01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2026-06-28T21:14:05Z</dcterms:created>
  <dc:creator>openpyxl</dc:creator>
  <dc:description/>
  <dc:language>en-US</dc:language>
  <cp:lastModifiedBy/>
  <dcterms:modified xsi:type="dcterms:W3CDTF">2026-06-29T00:30:19Z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